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44198804-4A8D-4C4A-A653-486533E6AF17}" xr6:coauthVersionLast="47" xr6:coauthVersionMax="47" xr10:uidLastSave="{00000000-0000-0000-0000-000000000000}"/>
  <bookViews>
    <workbookView xWindow="-108" yWindow="-108" windowWidth="23256" windowHeight="12456" firstSheet="1" activeTab="2" xr2:uid="{A6C1BEA4-813F-4ABA-A276-A821F27F6114}"/>
  </bookViews>
  <sheets>
    <sheet name="CALENDARIO LA RIOJA" sheetId="4" state="hidden" r:id="rId1"/>
    <sheet name="SANTO DOMING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0" i="8" l="1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D11" i="8"/>
  <c r="I11" i="8"/>
  <c r="N11" i="8"/>
  <c r="S11" i="8"/>
  <c r="X11" i="8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X12" i="8" s="1"/>
  <c r="S6" i="8"/>
  <c r="N6" i="8"/>
  <c r="N12" i="8" s="1"/>
  <c r="I6" i="8"/>
  <c r="D6" i="8"/>
  <c r="X5" i="8"/>
  <c r="S5" i="8"/>
  <c r="S12" i="8" s="1"/>
  <c r="N5" i="8"/>
  <c r="I5" i="8"/>
  <c r="I12" i="8" s="1"/>
  <c r="D5" i="8"/>
  <c r="D12" i="8" s="1"/>
  <c r="D21" i="8"/>
  <c r="D22" i="8"/>
  <c r="AX54" i="7"/>
  <c r="AU54" i="7"/>
  <c r="BD50" i="7"/>
  <c r="BD49" i="7"/>
  <c r="BD48" i="7"/>
  <c r="BD47" i="7"/>
  <c r="BD46" i="7"/>
  <c r="BD45" i="7"/>
  <c r="BA54" i="7"/>
  <c r="BA53" i="7"/>
  <c r="BA52" i="7"/>
  <c r="BA51" i="7"/>
  <c r="BA50" i="7"/>
  <c r="BA49" i="7"/>
  <c r="BA48" i="7"/>
  <c r="BA47" i="7"/>
  <c r="BA46" i="7"/>
  <c r="BA45" i="7"/>
  <c r="AX53" i="7"/>
  <c r="AX52" i="7"/>
  <c r="AX51" i="7"/>
  <c r="AX50" i="7"/>
  <c r="AX49" i="7"/>
  <c r="AX48" i="7"/>
  <c r="AX47" i="7"/>
  <c r="AX46" i="7"/>
  <c r="AX45" i="7"/>
  <c r="AU53" i="7"/>
  <c r="AU52" i="7"/>
  <c r="AU51" i="7"/>
  <c r="AU50" i="7"/>
  <c r="AU49" i="7"/>
  <c r="AU48" i="7"/>
  <c r="AU47" i="7"/>
  <c r="AU46" i="7"/>
  <c r="AU45" i="7"/>
  <c r="BG54" i="7"/>
  <c r="BG53" i="7"/>
  <c r="BG52" i="7"/>
  <c r="BG51" i="7"/>
  <c r="BG50" i="7"/>
  <c r="BG49" i="7"/>
  <c r="BG48" i="7"/>
  <c r="BG47" i="7"/>
  <c r="BG46" i="7"/>
  <c r="BG45" i="7"/>
  <c r="AS42" i="7" l="1"/>
  <c r="AS41" i="7"/>
  <c r="H3" i="9" l="1"/>
  <c r="I3" i="9"/>
  <c r="I406" i="9"/>
  <c r="H406" i="9"/>
  <c r="R54" i="7" l="1"/>
  <c r="BD54" i="7"/>
  <c r="O54" i="7" s="1"/>
  <c r="L54" i="7"/>
  <c r="I54" i="7"/>
  <c r="R53" i="7"/>
  <c r="BD53" i="7"/>
  <c r="O53" i="7" s="1"/>
  <c r="L53" i="7"/>
  <c r="I53" i="7"/>
  <c r="F53" i="7"/>
  <c r="R52" i="7"/>
  <c r="BD52" i="7"/>
  <c r="O52" i="7" s="1"/>
  <c r="L52" i="7"/>
  <c r="I52" i="7"/>
  <c r="F52" i="7"/>
  <c r="R51" i="7"/>
  <c r="BD51" i="7"/>
  <c r="O51" i="7" s="1"/>
  <c r="L51" i="7"/>
  <c r="I51" i="7"/>
  <c r="F51" i="7"/>
  <c r="R50" i="7"/>
  <c r="O50" i="7"/>
  <c r="L50" i="7"/>
  <c r="I50" i="7"/>
  <c r="R49" i="7"/>
  <c r="O49" i="7"/>
  <c r="L49" i="7"/>
  <c r="I49" i="7"/>
  <c r="F49" i="7"/>
  <c r="R48" i="7"/>
  <c r="O48" i="7"/>
  <c r="L48" i="7"/>
  <c r="I48" i="7"/>
  <c r="F48" i="7"/>
  <c r="R47" i="7"/>
  <c r="O47" i="7"/>
  <c r="L47" i="7"/>
  <c r="I47" i="7"/>
  <c r="F47" i="7"/>
  <c r="R46" i="7"/>
  <c r="O46" i="7"/>
  <c r="L46" i="7"/>
  <c r="F46" i="7"/>
  <c r="O45" i="7"/>
  <c r="L45" i="7"/>
  <c r="I45" i="7"/>
  <c r="F45" i="7"/>
  <c r="I46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W37" i="8"/>
  <c r="O36" i="8"/>
  <c r="N31" i="8" s="1"/>
  <c r="D35" i="8"/>
  <c r="H35" i="8" s="1"/>
  <c r="D32" i="8"/>
  <c r="H32" i="8" s="1"/>
  <c r="X22" i="8"/>
  <c r="X21" i="8"/>
  <c r="S21" i="8"/>
  <c r="N21" i="8"/>
  <c r="I21" i="8"/>
  <c r="BJ50" i="7" l="1"/>
  <c r="U50" i="7" s="1"/>
  <c r="BJ54" i="7"/>
  <c r="U54" i="7" s="1"/>
  <c r="F54" i="7"/>
  <c r="AV55" i="7"/>
  <c r="G55" i="7" s="1"/>
  <c r="BJ53" i="7"/>
  <c r="U53" i="7" s="1"/>
  <c r="BE55" i="7"/>
  <c r="P55" i="7" s="1"/>
  <c r="F50" i="7"/>
  <c r="BH55" i="7"/>
  <c r="S55" i="7" s="1"/>
  <c r="BJ46" i="7"/>
  <c r="U46" i="7" s="1"/>
  <c r="BJ47" i="7"/>
  <c r="U47" i="7" s="1"/>
  <c r="BJ51" i="7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H37" i="8"/>
  <c r="D25" i="8"/>
  <c r="D23" i="8"/>
  <c r="D26" i="8" s="1"/>
  <c r="I25" i="8"/>
  <c r="I23" i="8"/>
  <c r="N25" i="8"/>
  <c r="S25" i="8"/>
  <c r="S23" i="8"/>
  <c r="S26" i="8" s="1"/>
  <c r="X25" i="8"/>
  <c r="X23" i="8"/>
  <c r="X26" i="8" s="1"/>
  <c r="N23" i="8"/>
  <c r="N26" i="8" s="1"/>
  <c r="W31" i="8"/>
  <c r="N32" i="8"/>
  <c r="U51" i="7" l="1"/>
  <c r="BI55" i="7"/>
  <c r="T55" i="7" s="1"/>
  <c r="E25" i="8"/>
  <c r="U45" i="7"/>
  <c r="O26" i="8"/>
  <c r="T25" i="8"/>
  <c r="O25" i="8"/>
  <c r="Y25" i="8"/>
  <c r="J25" i="8"/>
  <c r="E26" i="8"/>
  <c r="Y26" i="8"/>
  <c r="I26" i="8"/>
  <c r="J26" i="8" s="1"/>
  <c r="T26" i="8"/>
  <c r="S27" i="8"/>
  <c r="D27" i="8"/>
  <c r="X27" i="8"/>
  <c r="N27" i="8"/>
  <c r="N33" i="8"/>
  <c r="W32" i="8"/>
  <c r="O32" i="8" l="1"/>
  <c r="X32" i="8" s="1"/>
  <c r="Y32" i="8" s="1"/>
  <c r="O31" i="8"/>
  <c r="Y31" i="8" s="1"/>
  <c r="I27" i="8"/>
  <c r="W33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<sst xmlns="http://schemas.openxmlformats.org/spreadsheetml/2006/main" count="492" uniqueCount="118">
  <si>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</si>
  <si>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</si>
  <si>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</si>
  <si>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</si>
  <si>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</si>
  <si>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</si>
  <si>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</si>
  <si>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</si>
  <si>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</si>
  <si>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</si>
  <si>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</si>
  <si>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</si>
  <si>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</si>
  <si>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</si>
  <si>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</si>
  <si>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</si>
  <si>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</si>
  <si>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</si>
  <si>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</si>
  <si>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</si>
  <si>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</si>
  <si>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</si>
  <si>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</si>
  <si>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</si>
  <si>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</si>
  <si>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</si>
  <si>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</si>
  <si>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</si>
  <si>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</si>
  <si>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</si>
  <si>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</si>
  <si>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</si>
  <si>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</si>
  <si>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</si>
  <si>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</si>
  <si>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</si>
  <si>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</si>
  <si>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</si>
  <si>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</si>
  <si>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</si>
  <si>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</si>
  <si>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</si>
  <si>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</si>
  <si>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</si>
  <si>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</si>
  <si>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</si>
  <si>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</si>
  <si>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</si>
  <si>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</si>
  <si>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</si>
  <si>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</si>
  <si>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</si>
  <si>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</si>
  <si>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</si>
  <si>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</si>
  <si>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</si>
  <si>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</si>
  <si>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</si>
  <si>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</si>
  <si>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</si>
  <si>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</si>
  <si>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</si>
  <si>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</si>
  <si>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</si>
  <si>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</si>
  <si>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</si>
  <si>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</si>
  <si>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</si>
  <si>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</si>
  <si>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</si>
  <si>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</si>
  <si>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</si>
  <si>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</si>
  <si>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</si>
  <si>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</si>
  <si>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</si>
  <si>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</si>
  <si>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</si>
  <si>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</si>
  <si>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</si>
  <si>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</si>
  <si>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</si>
  <si>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</si>
  <si>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</si>
  <si>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</si>
  <si>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</si>
  <si>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</si>
  <si>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</si>
  <si>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</si>
  <si>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</si>
  <si>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</si>
  <si>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</si>
  <si>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</si>
  <si>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</si>
  <si>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</si>
  <si>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</si>
  <si>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</si>
  <si>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</si>
  <si>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</si>
  <si>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</si>
  <si>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</si>
  <si>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Noviembre 2026</t>
  </si>
  <si>
    <t>MI HORARIO DE CLASES (Lectivas)</t>
  </si>
  <si>
    <t>Junio 2027</t>
  </si>
  <si>
    <t>Mayo 2027</t>
  </si>
  <si>
    <t>Santo Domingo</t>
  </si>
  <si>
    <t>18 de Septiembre, 2 de Noviembre</t>
  </si>
  <si>
    <t>10, 11, 12, 13 y 14 de Mayo</t>
  </si>
  <si>
    <t>RECREO</t>
  </si>
  <si>
    <t>TUTORÍA</t>
  </si>
  <si>
    <t>CAMBIO</t>
  </si>
  <si>
    <t>COMPLEMEN</t>
  </si>
  <si>
    <t>CLAUSTRO</t>
  </si>
  <si>
    <t>Carga horaria del curso 2026 / 2027</t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</si>
  <si>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</si>
  <si>
    <t>Actividad docente: del 1 de septiembre de 2026 al 30 de junio de 2027.</t>
  </si>
  <si>
    <t>Días no lectivos locales en Santo Domingo de la Calzada</t>
  </si>
  <si>
    <t>COMPLEM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</si>
</sst>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31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57" fillId="0" borderId="24" xfId="0" applyFont="1" applyBorder="1" applyAlignment="1">
      <alignment vertic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0" xfId="0" applyFont="1" applyFill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0" fillId="0" borderId="72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0" fillId="0" borderId="45" xfId="0" applyBorder="1" applyAlignment="1">
      <alignment horizont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18" fillId="0" borderId="48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6" fillId="12" borderId="74" xfId="0" applyFont="1" applyFill="1" applyBorder="1" applyAlignment="1" applyProtection="1">
      <alignment horizontal="center"/>
    </xf>
    <xf numFmtId="0" fontId="46" fillId="12" borderId="75" xfId="0" applyFont="1" applyFill="1" applyBorder="1" applyAlignment="1" applyProtection="1">
      <alignment horizontal="center"/>
    </xf>
    <xf numFmtId="0" fontId="46" fillId="12" borderId="84" xfId="0" applyFont="1" applyFill="1" applyBorder="1" applyAlignment="1" applyProtection="1">
      <alignment horizontal="center"/>
    </xf>
    <xf numFmtId="0" fontId="46" fillId="12" borderId="85" xfId="0" applyFont="1" applyFill="1" applyBorder="1" applyAlignment="1" applyProtection="1">
      <alignment horizontal="center"/>
    </xf>
    <xf numFmtId="0" fontId="45" fillId="0" borderId="0" xfId="0" applyFont="1" applyProtection="1"/>
    <xf numFmtId="0" fontId="45" fillId="0" borderId="77" xfId="0" applyFont="1" applyBorder="1" applyAlignment="1" applyProtection="1">
      <alignment horizontal="center"/>
    </xf>
    <xf numFmtId="0" fontId="45" fillId="0" borderId="43" xfId="0" applyFont="1" applyBorder="1" applyAlignment="1" applyProtection="1">
      <alignment horizontal="center"/>
    </xf>
    <xf numFmtId="0" fontId="47" fillId="0" borderId="43" xfId="0" applyFont="1" applyBorder="1" applyAlignment="1" applyProtection="1">
      <alignment horizontal="center"/>
    </xf>
    <xf numFmtId="0" fontId="47" fillId="0" borderId="52" xfId="0" applyFont="1" applyBorder="1" applyAlignment="1" applyProtection="1">
      <alignment horizontal="center"/>
    </xf>
    <xf numFmtId="0" fontId="36" fillId="8" borderId="82" xfId="0" applyFont="1" applyFill="1" applyBorder="1" applyAlignment="1" applyProtection="1">
      <alignment horizontal="center"/>
    </xf>
    <xf numFmtId="0" fontId="36" fillId="8" borderId="83" xfId="0" applyFont="1" applyFill="1" applyBorder="1" applyAlignment="1" applyProtection="1">
      <alignment horizontal="center"/>
    </xf>
    <xf numFmtId="0" fontId="36" fillId="8" borderId="55" xfId="0" applyFont="1" applyFill="1" applyBorder="1" applyAlignment="1" applyProtection="1">
      <alignment horizontal="center"/>
    </xf>
    <xf numFmtId="0" fontId="48" fillId="0" borderId="77" xfId="0" applyFont="1" applyBorder="1" applyAlignment="1" applyProtection="1">
      <alignment horizontal="left"/>
    </xf>
    <xf numFmtId="0" fontId="48" fillId="0" borderId="43" xfId="0" applyFont="1" applyBorder="1" applyAlignment="1" applyProtection="1">
      <alignment horizontal="left"/>
    </xf>
    <xf numFmtId="0" fontId="49" fillId="0" borderId="43" xfId="0" applyFont="1" applyBorder="1" applyAlignment="1" applyProtection="1">
      <alignment horizontal="center"/>
    </xf>
    <xf numFmtId="2" fontId="49" fillId="0" borderId="43" xfId="0" applyNumberFormat="1" applyFont="1" applyBorder="1" applyAlignment="1" applyProtection="1">
      <alignment horizontal="center"/>
    </xf>
    <xf numFmtId="165" fontId="50" fillId="0" borderId="86" xfId="0" applyNumberFormat="1" applyFont="1" applyBorder="1" applyAlignment="1" applyProtection="1">
      <alignment horizontal="center"/>
    </xf>
    <xf numFmtId="165" fontId="50" fillId="0" borderId="87" xfId="0" applyNumberFormat="1" applyFont="1" applyBorder="1" applyAlignment="1" applyProtection="1">
      <alignment horizontal="center"/>
    </xf>
    <xf numFmtId="165" fontId="51" fillId="0" borderId="87" xfId="0" applyNumberFormat="1" applyFont="1" applyBorder="1" applyAlignment="1" applyProtection="1">
      <alignment horizontal="center"/>
    </xf>
    <xf numFmtId="165" fontId="50" fillId="0" borderId="43" xfId="0" applyNumberFormat="1" applyFont="1" applyBorder="1" applyAlignment="1" applyProtection="1">
      <alignment horizontal="center"/>
    </xf>
    <xf numFmtId="165" fontId="50" fillId="0" borderId="78" xfId="0" applyNumberFormat="1" applyFont="1" applyBorder="1" applyAlignment="1" applyProtection="1">
      <alignment horizontal="center"/>
    </xf>
    <xf numFmtId="165" fontId="51" fillId="0" borderId="78" xfId="0" applyNumberFormat="1" applyFont="1" applyBorder="1" applyAlignment="1" applyProtection="1">
      <alignment horizontal="center"/>
    </xf>
    <xf numFmtId="0" fontId="48" fillId="0" borderId="79" xfId="0" applyFont="1" applyBorder="1" applyAlignment="1" applyProtection="1">
      <alignment horizontal="left"/>
    </xf>
    <xf numFmtId="0" fontId="48" fillId="0" borderId="80" xfId="0" applyFont="1" applyBorder="1" applyAlignment="1" applyProtection="1">
      <alignment horizontal="left"/>
    </xf>
    <xf numFmtId="0" fontId="49" fillId="0" borderId="80" xfId="0" applyFont="1" applyBorder="1" applyAlignment="1" applyProtection="1">
      <alignment horizontal="center"/>
    </xf>
    <xf numFmtId="2" fontId="49" fillId="0" borderId="80" xfId="0" applyNumberFormat="1" applyFont="1" applyBorder="1" applyAlignment="1" applyProtection="1">
      <alignment horizontal="center"/>
    </xf>
    <xf numFmtId="165" fontId="50" fillId="11" borderId="80" xfId="0" applyNumberFormat="1" applyFont="1" applyFill="1" applyBorder="1" applyAlignment="1" applyProtection="1">
      <alignment horizontal="center"/>
    </xf>
    <xf numFmtId="165" fontId="50" fillId="11" borderId="81" xfId="0" applyNumberFormat="1" applyFont="1" applyFill="1" applyBorder="1" applyAlignment="1" applyProtection="1">
      <alignment horizontal="center"/>
    </xf>
    <xf numFmtId="165" fontId="51" fillId="11" borderId="81" xfId="0" applyNumberFormat="1" applyFont="1" applyFill="1" applyBorder="1" applyAlignment="1" applyProtection="1">
      <alignment horizontal="center"/>
    </xf>
    <xf numFmtId="0" fontId="43" fillId="13" borderId="43" xfId="0" applyFont="1" applyFill="1" applyBorder="1" applyAlignment="1" applyProtection="1">
      <alignment horizontal="center"/>
    </xf>
    <xf numFmtId="0" fontId="43" fillId="13" borderId="88" xfId="0" applyFont="1" applyFill="1" applyBorder="1" applyAlignment="1" applyProtection="1">
      <alignment horizontal="center"/>
    </xf>
    <xf numFmtId="166" fontId="43" fillId="13" borderId="43" xfId="0" applyNumberFormat="1" applyFont="1" applyFill="1" applyBorder="1" applyAlignment="1" applyProtection="1">
      <alignment horizontal="center"/>
    </xf>
    <xf numFmtId="0" fontId="30" fillId="14" borderId="74" xfId="0" applyFont="1" applyFill="1" applyBorder="1" applyAlignment="1" applyProtection="1">
      <alignment horizontal="left"/>
    </xf>
    <xf numFmtId="0" fontId="30" fillId="14" borderId="75" xfId="0" applyFont="1" applyFill="1" applyBorder="1" applyAlignment="1" applyProtection="1">
      <alignment horizontal="left"/>
    </xf>
    <xf numFmtId="0" fontId="30" fillId="14" borderId="76" xfId="0" applyFont="1" applyFill="1" applyBorder="1" applyAlignment="1" applyProtection="1">
      <alignment horizontal="center"/>
    </xf>
    <xf numFmtId="0" fontId="52" fillId="13" borderId="43" xfId="0" applyFont="1" applyFill="1" applyBorder="1" applyAlignment="1" applyProtection="1">
      <alignment horizontal="center"/>
    </xf>
    <xf numFmtId="0" fontId="52" fillId="13" borderId="52" xfId="0" applyFont="1" applyFill="1" applyBorder="1" applyAlignment="1" applyProtection="1">
      <alignment horizontal="center"/>
    </xf>
    <xf numFmtId="166" fontId="43" fillId="13" borderId="53" xfId="0" applyNumberFormat="1" applyFont="1" applyFill="1" applyBorder="1" applyAlignment="1" applyProtection="1">
      <alignment horizontal="center"/>
    </xf>
    <xf numFmtId="0" fontId="55" fillId="13" borderId="79" xfId="0" applyFont="1" applyFill="1" applyBorder="1" applyAlignment="1" applyProtection="1">
      <alignment horizontal="left"/>
    </xf>
    <xf numFmtId="0" fontId="55" fillId="13" borderId="80" xfId="0" applyFont="1" applyFill="1" applyBorder="1" applyAlignment="1" applyProtection="1">
      <alignment horizontal="left"/>
    </xf>
    <xf numFmtId="0" fontId="30" fillId="14" borderId="77" xfId="0" applyFont="1" applyFill="1" applyBorder="1" applyAlignment="1" applyProtection="1">
      <alignment horizontal="left"/>
    </xf>
    <xf numFmtId="0" fontId="30" fillId="14" borderId="43" xfId="0" applyFont="1" applyFill="1" applyBorder="1" applyAlignment="1" applyProtection="1">
      <alignment horizontal="left"/>
    </xf>
    <xf numFmtId="0" fontId="56" fillId="13" borderId="81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20174</xdr:rowOff>
    </xdr:from>
    <xdr:to>
      <xdr:col>22</xdr:col>
      <xdr:colOff>84353</xdr:colOff>
      <xdr:row>54</xdr:row>
      <xdr:rowOff>20672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87899"/>
          <a:ext cx="5532653" cy="876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163621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187463</xdr:colOff>
      <xdr:row>35</xdr:row>
      <xdr:rowOff>111553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58" y="5229738"/>
          <a:ext cx="1482369" cy="894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9968</xdr:colOff>
      <xdr:row>58</xdr:row>
      <xdr:rowOff>119475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163621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187463</xdr:colOff>
      <xdr:row>35</xdr:row>
      <xdr:rowOff>111553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6464BB-FF1D-482A-B874-B088C5B37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58" y="5229738"/>
          <a:ext cx="1482369" cy="8949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37</xdr:row>
      <xdr:rowOff>158047</xdr:rowOff>
    </xdr:from>
    <xdr:to>
      <xdr:col>24</xdr:col>
      <xdr:colOff>614987</xdr:colOff>
      <xdr:row>48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82337" y="8148161"/>
          <a:ext cx="13865621" cy="1825867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186193</xdr:colOff>
      <xdr:row>2</xdr:row>
      <xdr:rowOff>79559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7BFC79-1221-48C6-9BC5-AC3E0A2BA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136071" y="0"/>
          <a:ext cx="1614944" cy="855166"/>
        </a:xfrm>
        <a:prstGeom prst="rect">
          <a:avLst/>
        </a:prstGeom>
      </xdr:spPr>
    </xdr:pic>
    <xdr:clientData/>
  </xdr:twoCellAnchor>
  <xdr:twoCellAnchor>
    <xdr:from>
      <xdr:col>13</xdr:col>
      <xdr:colOff>348343</xdr:colOff>
      <xdr:row>0</xdr:row>
      <xdr:rowOff>1</xdr:rowOff>
    </xdr:from>
    <xdr:to>
      <xdr:col>24</xdr:col>
      <xdr:colOff>783773</xdr:colOff>
      <xdr:row>1</xdr:row>
      <xdr:rowOff>222304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021C48-E3A6-45D9-B36E-83D336DFE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>
          <a:off x="7173686" y="1"/>
          <a:ext cx="7043058" cy="733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837431</xdr:colOff>
      <xdr:row>0</xdr:row>
      <xdr:rowOff>153486</xdr:rowOff>
    </xdr:from>
    <xdr:to>
      <xdr:col>6</xdr:col>
      <xdr:colOff>936079</xdr:colOff>
      <xdr:row>3</xdr:row>
      <xdr:rowOff>100836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638BD5-C01D-4181-9D32-73CE356F0E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23431" y="153486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438150</xdr:colOff>
      <xdr:row>1</xdr:row>
      <xdr:rowOff>28377</xdr:rowOff>
    </xdr:from>
    <xdr:to>
      <xdr:col>5</xdr:col>
      <xdr:colOff>1267896</xdr:colOff>
      <xdr:row>3</xdr:row>
      <xdr:rowOff>69852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10CD73-6A15-40D9-990C-E306704B3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66950" y="266502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zoomScaleNormal="100" workbookViewId="0">
      <selection activeCell="AJ43" sqref="AJ4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205" t="s">
        <v>76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</row>
    <row r="2" spans="1:24" ht="16.5" customHeight="1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</row>
    <row r="3" spans="1:24" ht="4.5" customHeight="1" thickBot="1"/>
    <row r="4" spans="1:24" ht="12.75" customHeight="1">
      <c r="I4" s="187" t="s">
        <v>30</v>
      </c>
      <c r="J4" s="188"/>
      <c r="K4" s="188"/>
      <c r="L4" s="188"/>
      <c r="M4" s="188"/>
      <c r="N4" s="188"/>
      <c r="O4" s="189"/>
      <c r="P4" s="198"/>
      <c r="Q4" s="187" t="s">
        <v>31</v>
      </c>
      <c r="R4" s="188"/>
      <c r="S4" s="188"/>
      <c r="T4" s="188"/>
      <c r="U4" s="188"/>
      <c r="V4" s="188"/>
      <c r="W4" s="189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198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198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198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198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198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198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197"/>
      <c r="J11" s="197"/>
      <c r="K11" s="197"/>
      <c r="L11" s="197"/>
      <c r="M11" s="197"/>
      <c r="N11" s="197"/>
      <c r="O11" s="197"/>
      <c r="P11" s="198"/>
      <c r="Q11" s="186"/>
      <c r="R11" s="186"/>
      <c r="S11" s="186"/>
      <c r="T11" s="186"/>
      <c r="U11" s="186"/>
      <c r="V11" s="186"/>
      <c r="W11" s="186"/>
      <c r="X11" s="186"/>
    </row>
    <row r="12" spans="1:24" ht="12.75" customHeight="1">
      <c r="A12" s="187" t="s">
        <v>32</v>
      </c>
      <c r="B12" s="188"/>
      <c r="C12" s="188"/>
      <c r="D12" s="188"/>
      <c r="E12" s="188"/>
      <c r="F12" s="188"/>
      <c r="G12" s="189"/>
      <c r="H12" s="190"/>
      <c r="I12" s="187" t="s">
        <v>33</v>
      </c>
      <c r="J12" s="188"/>
      <c r="K12" s="188"/>
      <c r="L12" s="188"/>
      <c r="M12" s="188"/>
      <c r="N12" s="188"/>
      <c r="O12" s="189"/>
      <c r="P12" s="191"/>
      <c r="Q12" s="187" t="s">
        <v>34</v>
      </c>
      <c r="R12" s="188"/>
      <c r="S12" s="188"/>
      <c r="T12" s="188"/>
      <c r="U12" s="188"/>
      <c r="V12" s="188"/>
      <c r="W12" s="189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190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191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190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191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190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191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190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191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190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191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190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191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192" t="s">
        <v>7</v>
      </c>
      <c r="B19" s="192"/>
      <c r="C19" s="192"/>
      <c r="D19" s="192"/>
      <c r="E19" s="192"/>
      <c r="F19" s="192"/>
      <c r="G19" s="192"/>
      <c r="H19" s="45"/>
      <c r="I19" s="193"/>
      <c r="J19" s="193"/>
      <c r="K19" s="193"/>
      <c r="L19" s="193"/>
      <c r="M19" s="193"/>
      <c r="N19" s="193"/>
      <c r="O19" s="193"/>
      <c r="P19" s="45"/>
      <c r="Q19" s="194"/>
      <c r="R19" s="194"/>
      <c r="S19" s="194"/>
      <c r="T19" s="194"/>
      <c r="U19" s="194"/>
      <c r="V19" s="194"/>
      <c r="W19" s="194"/>
      <c r="X19" s="194"/>
    </row>
    <row r="20" spans="1:24" ht="12.75" customHeight="1">
      <c r="A20" s="187" t="s">
        <v>35</v>
      </c>
      <c r="B20" s="188"/>
      <c r="C20" s="188"/>
      <c r="D20" s="188"/>
      <c r="E20" s="188"/>
      <c r="F20" s="188"/>
      <c r="G20" s="189"/>
      <c r="H20" s="195"/>
      <c r="I20" s="187" t="s">
        <v>36</v>
      </c>
      <c r="J20" s="188"/>
      <c r="K20" s="188"/>
      <c r="L20" s="188"/>
      <c r="M20" s="188"/>
      <c r="N20" s="188"/>
      <c r="O20" s="189"/>
      <c r="P20" s="190"/>
      <c r="Q20" s="187" t="s">
        <v>37</v>
      </c>
      <c r="R20" s="188"/>
      <c r="S20" s="188"/>
      <c r="T20" s="188"/>
      <c r="U20" s="188"/>
      <c r="V20" s="188"/>
      <c r="W20" s="189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195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190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195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190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195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190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195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190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195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190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195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190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199"/>
      <c r="B27" s="199"/>
      <c r="C27" s="199"/>
      <c r="D27" s="199"/>
      <c r="E27" s="199"/>
      <c r="F27" s="199"/>
      <c r="G27" s="199"/>
      <c r="H27" s="1"/>
      <c r="I27" s="200"/>
      <c r="J27" s="200"/>
      <c r="K27" s="200"/>
      <c r="L27" s="200"/>
      <c r="M27" s="200"/>
      <c r="N27" s="200"/>
      <c r="O27" s="200"/>
      <c r="P27" s="1"/>
    </row>
    <row r="28" spans="1:24" ht="12.75" customHeight="1">
      <c r="A28" s="187" t="s">
        <v>38</v>
      </c>
      <c r="B28" s="188"/>
      <c r="C28" s="188"/>
      <c r="D28" s="188"/>
      <c r="E28" s="188"/>
      <c r="F28" s="188"/>
      <c r="G28" s="189"/>
      <c r="H28" s="198"/>
      <c r="I28" s="187" t="s">
        <v>39</v>
      </c>
      <c r="J28" s="188"/>
      <c r="K28" s="188"/>
      <c r="L28" s="188"/>
      <c r="M28" s="188"/>
      <c r="N28" s="188"/>
      <c r="O28" s="189"/>
      <c r="P28" s="198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198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198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198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198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198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198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198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198"/>
      <c r="Q32" s="208" t="s">
        <v>40</v>
      </c>
      <c r="R32" s="209"/>
      <c r="S32" s="209"/>
      <c r="T32" s="209"/>
      <c r="U32" s="209"/>
      <c r="V32" s="209"/>
      <c r="W32" s="210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198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198"/>
      <c r="Q33" s="211" t="s">
        <v>41</v>
      </c>
      <c r="R33" s="212"/>
      <c r="S33" s="212"/>
      <c r="T33" s="212"/>
      <c r="U33" s="212"/>
      <c r="V33" s="212"/>
      <c r="W33" s="213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198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198"/>
      <c r="Q34" s="214" t="s">
        <v>42</v>
      </c>
      <c r="R34" s="215"/>
      <c r="S34" s="215"/>
      <c r="T34" s="215"/>
      <c r="U34" s="215"/>
      <c r="V34" s="215"/>
      <c r="W34" s="216"/>
    </row>
    <row r="35" spans="1:24" ht="12.75" customHeight="1"/>
    <row r="36" spans="1:24" ht="13.5" customHeight="1">
      <c r="A36" s="201" t="s">
        <v>45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57"/>
    </row>
    <row r="37" spans="1:24" ht="13.5" customHeight="1">
      <c r="A37" s="201" t="s">
        <v>50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57"/>
    </row>
    <row r="38" spans="1:24" ht="13.5" customHeight="1">
      <c r="A38" s="57"/>
      <c r="B38" s="196" t="s">
        <v>56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57"/>
    </row>
    <row r="39" spans="1:24" ht="13.5" customHeight="1">
      <c r="A39" s="57"/>
      <c r="B39" s="196" t="s">
        <v>46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57"/>
    </row>
    <row r="40" spans="1:24" ht="13.5" customHeight="1">
      <c r="A40" s="57"/>
      <c r="B40" s="196" t="s">
        <v>53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57"/>
    </row>
    <row r="41" spans="1:24" ht="13.5" customHeight="1">
      <c r="A41" s="57"/>
      <c r="B41" s="196" t="s">
        <v>51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57"/>
    </row>
    <row r="42" spans="1:24" ht="13.5" customHeight="1">
      <c r="A42" s="57"/>
      <c r="B42" s="196" t="s">
        <v>52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57"/>
    </row>
    <row r="43" spans="1:24" ht="13.5" customHeight="1">
      <c r="A43" s="57"/>
      <c r="B43" s="196" t="s">
        <v>47</v>
      </c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57"/>
    </row>
    <row r="44" spans="1:24" ht="13.5" customHeight="1">
      <c r="A44" s="57"/>
      <c r="B44" s="196" t="s">
        <v>44</v>
      </c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57"/>
    </row>
    <row r="45" spans="1:24" ht="13.5" customHeight="1">
      <c r="A45" s="57"/>
      <c r="B45" s="196" t="s">
        <v>48</v>
      </c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57"/>
    </row>
    <row r="46" spans="1:24" ht="13.5" customHeight="1">
      <c r="A46" s="185" t="s">
        <v>59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57"/>
    </row>
    <row r="47" spans="1:24" ht="13.5" customHeight="1">
      <c r="A47" s="88"/>
      <c r="B47" s="196" t="s">
        <v>60</v>
      </c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57"/>
    </row>
    <row r="48" spans="1:24" ht="13.5" customHeight="1">
      <c r="A48" s="88"/>
      <c r="B48" s="207" t="s">
        <v>61</v>
      </c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57"/>
    </row>
    <row r="49" spans="1:24" ht="13.5" customHeight="1">
      <c r="A49" s="184" t="s">
        <v>49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</row>
    <row r="50" spans="1:24" ht="13.5" customHeight="1">
      <c r="A50" s="185" t="s">
        <v>43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57"/>
      <c r="X50" s="57"/>
    </row>
    <row r="51" spans="1:24" ht="13.5" customHeight="1">
      <c r="B51" s="196" t="s">
        <v>57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87"/>
    </row>
    <row r="52" spans="1:24" ht="13.5" customHeight="1">
      <c r="B52" s="203"/>
      <c r="C52" s="203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O56"/>
  <sheetViews>
    <sheetView topLeftCell="A2" zoomScaleNormal="100" workbookViewId="0">
      <selection activeCell="BT16" sqref="BT1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6" width="5" style="56"/>
    <col min="27" max="27" width="5" style="56" customWidth="1"/>
    <col min="28" max="41" width="5" style="56" hidden="1" customWidth="1"/>
    <col min="42" max="64" width="3.6640625" style="56" hidden="1" customWidth="1"/>
    <col min="65" max="67" width="5" style="56" hidden="1" customWidth="1"/>
    <col min="68" max="71" width="0" style="56" hidden="1" customWidth="1"/>
    <col min="72" max="16384" width="5" style="56"/>
  </cols>
  <sheetData>
    <row r="1" spans="1:64" ht="35.25" customHeight="1" thickBot="1">
      <c r="A1" s="205" t="s">
        <v>105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AP1" s="205" t="s">
        <v>105</v>
      </c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</row>
    <row r="2" spans="1:64" ht="16.5" customHeight="1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AP2" s="204" t="s">
        <v>55</v>
      </c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</row>
    <row r="3" spans="1:64" ht="4.5" customHeight="1" thickBot="1"/>
    <row r="4" spans="1:64" ht="12.75" customHeight="1">
      <c r="I4" s="187" t="s">
        <v>30</v>
      </c>
      <c r="J4" s="188"/>
      <c r="K4" s="188"/>
      <c r="L4" s="188"/>
      <c r="M4" s="188"/>
      <c r="N4" s="188"/>
      <c r="O4" s="189"/>
      <c r="P4" s="198"/>
      <c r="Q4" s="187" t="s">
        <v>31</v>
      </c>
      <c r="R4" s="188"/>
      <c r="S4" s="188"/>
      <c r="T4" s="188"/>
      <c r="U4" s="188"/>
      <c r="V4" s="188"/>
      <c r="W4" s="189"/>
      <c r="AX4" s="187" t="s">
        <v>30</v>
      </c>
      <c r="AY4" s="188"/>
      <c r="AZ4" s="188"/>
      <c r="BA4" s="188"/>
      <c r="BB4" s="188"/>
      <c r="BC4" s="188"/>
      <c r="BD4" s="189"/>
      <c r="BE4" s="198"/>
      <c r="BF4" s="187" t="s">
        <v>31</v>
      </c>
      <c r="BG4" s="188"/>
      <c r="BH4" s="188"/>
      <c r="BI4" s="188"/>
      <c r="BJ4" s="188"/>
      <c r="BK4" s="188"/>
      <c r="BL4" s="189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198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198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14"/>
      <c r="J6" s="4">
        <v>1</v>
      </c>
      <c r="K6" s="4">
        <v>2</v>
      </c>
      <c r="L6" s="4">
        <v>3</v>
      </c>
      <c r="M6" s="4">
        <v>4</v>
      </c>
      <c r="N6" s="5">
        <v>5</v>
      </c>
      <c r="O6" s="15">
        <v>6</v>
      </c>
      <c r="P6" s="198"/>
      <c r="Q6" s="14"/>
      <c r="R6" s="4"/>
      <c r="S6" s="4"/>
      <c r="T6" s="4">
        <v>1</v>
      </c>
      <c r="U6" s="4">
        <v>2</v>
      </c>
      <c r="V6" s="5">
        <v>3</v>
      </c>
      <c r="W6" s="15">
        <v>4</v>
      </c>
      <c r="AX6" s="14"/>
      <c r="AY6" s="4"/>
      <c r="AZ6" s="4"/>
      <c r="BA6" s="4"/>
      <c r="BB6" s="4"/>
      <c r="BC6" s="5">
        <v>5</v>
      </c>
      <c r="BD6" s="15">
        <v>6</v>
      </c>
      <c r="BE6" s="198"/>
      <c r="BF6" s="14"/>
      <c r="BG6" s="4"/>
      <c r="BH6" s="4"/>
      <c r="BI6" s="4">
        <v>1</v>
      </c>
      <c r="BJ6" s="4">
        <v>2</v>
      </c>
      <c r="BK6" s="5">
        <v>3</v>
      </c>
      <c r="BL6" s="15">
        <v>4</v>
      </c>
    </row>
    <row r="7" spans="1:64" ht="12.75" customHeight="1" thickBot="1">
      <c r="I7" s="16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198"/>
      <c r="Q7" s="16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15">
        <v>11</v>
      </c>
      <c r="AX7" s="16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198"/>
      <c r="BF7" s="16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15">
        <v>11</v>
      </c>
    </row>
    <row r="8" spans="1:64" ht="12.75" customHeight="1" thickBot="1">
      <c r="I8" s="16">
        <v>14</v>
      </c>
      <c r="J8" s="7">
        <v>15</v>
      </c>
      <c r="K8" s="6">
        <v>16</v>
      </c>
      <c r="L8" s="6">
        <v>17</v>
      </c>
      <c r="M8" s="9">
        <v>18</v>
      </c>
      <c r="N8" s="5">
        <v>19</v>
      </c>
      <c r="O8" s="15">
        <v>20</v>
      </c>
      <c r="P8" s="198"/>
      <c r="Q8" s="23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15">
        <v>18</v>
      </c>
      <c r="AX8" s="16">
        <v>14</v>
      </c>
      <c r="AY8" s="7">
        <v>15</v>
      </c>
      <c r="AZ8" s="6">
        <v>16</v>
      </c>
      <c r="BA8" s="6">
        <v>17</v>
      </c>
      <c r="BB8" s="9"/>
      <c r="BC8" s="5">
        <v>19</v>
      </c>
      <c r="BD8" s="15">
        <v>20</v>
      </c>
      <c r="BE8" s="198"/>
      <c r="BF8" s="23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198"/>
      <c r="Q9" s="16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198"/>
      <c r="BF9" s="16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15">
        <v>25</v>
      </c>
    </row>
    <row r="10" spans="1:64" ht="12.75" customHeight="1" thickBot="1">
      <c r="I10" s="17">
        <v>28</v>
      </c>
      <c r="J10" s="18">
        <v>29</v>
      </c>
      <c r="K10" s="18">
        <v>30</v>
      </c>
      <c r="L10" s="18"/>
      <c r="M10" s="19"/>
      <c r="N10" s="166"/>
      <c r="O10" s="167"/>
      <c r="P10" s="198"/>
      <c r="Q10" s="24">
        <v>26</v>
      </c>
      <c r="R10" s="25">
        <v>27</v>
      </c>
      <c r="S10" s="25">
        <v>28</v>
      </c>
      <c r="T10" s="25">
        <v>29</v>
      </c>
      <c r="U10" s="26">
        <v>30</v>
      </c>
      <c r="V10" s="27">
        <v>31</v>
      </c>
      <c r="W10" s="28">
        <v>1</v>
      </c>
      <c r="AX10" s="17">
        <v>28</v>
      </c>
      <c r="AY10" s="18">
        <v>29</v>
      </c>
      <c r="AZ10" s="18">
        <v>30</v>
      </c>
      <c r="BA10" s="18"/>
      <c r="BB10" s="19"/>
      <c r="BC10" s="166"/>
      <c r="BD10" s="167"/>
      <c r="BE10" s="198"/>
      <c r="BF10" s="24">
        <v>26</v>
      </c>
      <c r="BG10" s="25">
        <v>27</v>
      </c>
      <c r="BH10" s="25">
        <v>28</v>
      </c>
      <c r="BI10" s="25">
        <v>29</v>
      </c>
      <c r="BJ10" s="26">
        <v>30</v>
      </c>
      <c r="BK10" s="27">
        <v>31</v>
      </c>
      <c r="BL10" s="28">
        <v>1</v>
      </c>
    </row>
    <row r="11" spans="1:64" ht="12.75" customHeight="1" thickBot="1">
      <c r="I11" s="218"/>
      <c r="J11" s="218"/>
      <c r="K11" s="218"/>
      <c r="L11" s="218"/>
      <c r="M11" s="218"/>
      <c r="N11" s="218"/>
      <c r="O11" s="218"/>
      <c r="P11" s="198"/>
      <c r="Q11" s="218"/>
      <c r="R11" s="218"/>
      <c r="S11" s="218"/>
      <c r="T11" s="218"/>
      <c r="U11" s="218"/>
      <c r="V11" s="218"/>
      <c r="W11" s="218"/>
      <c r="AX11" s="218"/>
      <c r="AY11" s="218"/>
      <c r="AZ11" s="218"/>
      <c r="BA11" s="218"/>
      <c r="BB11" s="218"/>
      <c r="BC11" s="218"/>
      <c r="BD11" s="218"/>
      <c r="BE11" s="198"/>
      <c r="BF11" s="218"/>
      <c r="BG11" s="218"/>
      <c r="BH11" s="218"/>
      <c r="BI11" s="218"/>
      <c r="BJ11" s="218"/>
      <c r="BK11" s="218"/>
      <c r="BL11" s="218"/>
    </row>
    <row r="12" spans="1:64" ht="12.75" customHeight="1">
      <c r="A12" s="187" t="s">
        <v>101</v>
      </c>
      <c r="B12" s="188"/>
      <c r="C12" s="188"/>
      <c r="D12" s="188"/>
      <c r="E12" s="188"/>
      <c r="F12" s="188"/>
      <c r="G12" s="189"/>
      <c r="H12" s="190"/>
      <c r="I12" s="187" t="s">
        <v>33</v>
      </c>
      <c r="J12" s="188"/>
      <c r="K12" s="188"/>
      <c r="L12" s="188"/>
      <c r="M12" s="188"/>
      <c r="N12" s="188"/>
      <c r="O12" s="189"/>
      <c r="P12" s="198"/>
      <c r="Q12" s="187" t="s">
        <v>34</v>
      </c>
      <c r="R12" s="188"/>
      <c r="S12" s="188"/>
      <c r="T12" s="188"/>
      <c r="U12" s="188"/>
      <c r="V12" s="188"/>
      <c r="W12" s="189"/>
      <c r="AP12" s="187" t="s">
        <v>101</v>
      </c>
      <c r="AQ12" s="188"/>
      <c r="AR12" s="188"/>
      <c r="AS12" s="188"/>
      <c r="AT12" s="188"/>
      <c r="AU12" s="188"/>
      <c r="AV12" s="189"/>
      <c r="AW12" s="190"/>
      <c r="AX12" s="187" t="s">
        <v>33</v>
      </c>
      <c r="AY12" s="188"/>
      <c r="AZ12" s="188"/>
      <c r="BA12" s="188"/>
      <c r="BB12" s="188"/>
      <c r="BC12" s="188"/>
      <c r="BD12" s="189"/>
      <c r="BE12" s="198"/>
      <c r="BF12" s="187" t="s">
        <v>34</v>
      </c>
      <c r="BG12" s="188"/>
      <c r="BH12" s="188"/>
      <c r="BI12" s="188"/>
      <c r="BJ12" s="188"/>
      <c r="BK12" s="188"/>
      <c r="BL12" s="189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190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198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190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198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68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190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198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68"/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190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198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15">
        <v>15</v>
      </c>
      <c r="H15" s="190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198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15">
        <v>15</v>
      </c>
      <c r="AW15" s="190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198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190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198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190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198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190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198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190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198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66"/>
      <c r="G18" s="32"/>
      <c r="H18" s="190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198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66"/>
      <c r="AV18" s="32"/>
      <c r="AW18" s="190"/>
      <c r="AX18" s="36"/>
      <c r="AY18" s="37"/>
      <c r="AZ18" s="37"/>
      <c r="BA18" s="37"/>
      <c r="BB18" s="38"/>
      <c r="BC18" s="39"/>
      <c r="BD18" s="40"/>
      <c r="BE18" s="198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217" t="s">
        <v>7</v>
      </c>
      <c r="B19" s="217"/>
      <c r="C19" s="217"/>
      <c r="D19" s="217"/>
      <c r="E19" s="217"/>
      <c r="F19" s="217"/>
      <c r="G19" s="217"/>
      <c r="H19" s="45"/>
      <c r="I19" s="193"/>
      <c r="J19" s="193"/>
      <c r="K19" s="193"/>
      <c r="L19" s="193"/>
      <c r="M19" s="193"/>
      <c r="N19" s="193"/>
      <c r="O19" s="193"/>
      <c r="P19" s="45"/>
      <c r="Q19" s="217"/>
      <c r="R19" s="217"/>
      <c r="S19" s="217"/>
      <c r="T19" s="217"/>
      <c r="U19" s="217"/>
      <c r="V19" s="217"/>
      <c r="W19" s="217"/>
      <c r="AP19" s="217" t="s">
        <v>7</v>
      </c>
      <c r="AQ19" s="217"/>
      <c r="AR19" s="217"/>
      <c r="AS19" s="217"/>
      <c r="AT19" s="217"/>
      <c r="AU19" s="217"/>
      <c r="AV19" s="217"/>
      <c r="AW19" s="45"/>
      <c r="AX19" s="193"/>
      <c r="AY19" s="193"/>
      <c r="AZ19" s="193"/>
      <c r="BA19" s="193"/>
      <c r="BB19" s="193"/>
      <c r="BC19" s="193"/>
      <c r="BD19" s="193"/>
      <c r="BE19" s="45"/>
      <c r="BF19" s="217"/>
      <c r="BG19" s="217"/>
      <c r="BH19" s="217"/>
      <c r="BI19" s="217"/>
      <c r="BJ19" s="217"/>
      <c r="BK19" s="217"/>
      <c r="BL19" s="217"/>
    </row>
    <row r="20" spans="1:64" ht="12.75" customHeight="1">
      <c r="A20" s="187" t="s">
        <v>35</v>
      </c>
      <c r="B20" s="188"/>
      <c r="C20" s="188"/>
      <c r="D20" s="188"/>
      <c r="E20" s="188"/>
      <c r="F20" s="188"/>
      <c r="G20" s="189"/>
      <c r="H20" s="195"/>
      <c r="I20" s="187" t="s">
        <v>36</v>
      </c>
      <c r="J20" s="188"/>
      <c r="K20" s="188"/>
      <c r="L20" s="188"/>
      <c r="M20" s="188"/>
      <c r="N20" s="188"/>
      <c r="O20" s="189"/>
      <c r="P20" s="225"/>
      <c r="Q20" s="187" t="s">
        <v>104</v>
      </c>
      <c r="R20" s="188"/>
      <c r="S20" s="188"/>
      <c r="T20" s="188"/>
      <c r="U20" s="188"/>
      <c r="V20" s="188"/>
      <c r="W20" s="189"/>
      <c r="AP20" s="187" t="s">
        <v>35</v>
      </c>
      <c r="AQ20" s="188"/>
      <c r="AR20" s="188"/>
      <c r="AS20" s="188"/>
      <c r="AT20" s="188"/>
      <c r="AU20" s="188"/>
      <c r="AV20" s="189"/>
      <c r="AW20" s="195"/>
      <c r="AX20" s="187" t="s">
        <v>36</v>
      </c>
      <c r="AY20" s="188"/>
      <c r="AZ20" s="188"/>
      <c r="BA20" s="188"/>
      <c r="BB20" s="188"/>
      <c r="BC20" s="188"/>
      <c r="BD20" s="189"/>
      <c r="BE20" s="225"/>
      <c r="BF20" s="187" t="s">
        <v>104</v>
      </c>
      <c r="BG20" s="188"/>
      <c r="BH20" s="188"/>
      <c r="BI20" s="188"/>
      <c r="BJ20" s="188"/>
      <c r="BK20" s="188"/>
      <c r="BL20" s="189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195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25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195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225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195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25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195"/>
      <c r="AX22" s="61">
        <v>1</v>
      </c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62">
        <v>7</v>
      </c>
      <c r="BE22" s="225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195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25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195"/>
      <c r="AX23" s="63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62">
        <v>14</v>
      </c>
      <c r="BE23" s="225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195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25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195"/>
      <c r="AX24" s="64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62">
        <v>21</v>
      </c>
      <c r="BE24" s="225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195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25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6">
        <v>25</v>
      </c>
      <c r="AT25" s="46"/>
      <c r="AU25" s="11">
        <v>27</v>
      </c>
      <c r="AV25" s="15">
        <v>28</v>
      </c>
      <c r="AW25" s="195"/>
      <c r="AX25" s="64">
        <v>22</v>
      </c>
      <c r="AY25" s="6">
        <v>23</v>
      </c>
      <c r="AZ25" s="6">
        <v>24</v>
      </c>
      <c r="BA25" s="20"/>
      <c r="BB25" s="35"/>
      <c r="BC25" s="42">
        <v>27</v>
      </c>
      <c r="BD25" s="65">
        <v>28</v>
      </c>
      <c r="BE25" s="225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195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25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195"/>
      <c r="AX26" s="66"/>
      <c r="AY26" s="67"/>
      <c r="AZ26" s="67"/>
      <c r="BA26" s="68"/>
      <c r="BB26" s="69"/>
      <c r="BC26" s="70"/>
      <c r="BD26" s="71"/>
      <c r="BE26" s="225"/>
      <c r="BF26" s="17">
        <v>26</v>
      </c>
      <c r="BG26" s="25">
        <v>27</v>
      </c>
      <c r="BH26" s="18">
        <v>28</v>
      </c>
      <c r="BI26" s="18">
        <v>29</v>
      </c>
      <c r="BJ26" s="19">
        <v>30</v>
      </c>
      <c r="BK26" s="50">
        <v>1</v>
      </c>
      <c r="BL26" s="28">
        <v>2</v>
      </c>
    </row>
    <row r="27" spans="1:64" ht="12.75" customHeight="1" thickBot="1">
      <c r="A27" s="199"/>
      <c r="B27" s="199"/>
      <c r="C27" s="199"/>
      <c r="D27" s="199"/>
      <c r="E27" s="199"/>
      <c r="F27" s="199"/>
      <c r="G27" s="199"/>
      <c r="H27" s="1"/>
      <c r="I27" s="200"/>
      <c r="J27" s="200"/>
      <c r="K27" s="200"/>
      <c r="L27" s="200"/>
      <c r="M27" s="200"/>
      <c r="N27" s="200"/>
      <c r="O27" s="200"/>
      <c r="P27" s="1"/>
      <c r="AP27" s="199"/>
      <c r="AQ27" s="199"/>
      <c r="AR27" s="199"/>
      <c r="AS27" s="199"/>
      <c r="AT27" s="199"/>
      <c r="AU27" s="199"/>
      <c r="AV27" s="199"/>
      <c r="AW27" s="1"/>
      <c r="AX27" s="200"/>
      <c r="AY27" s="200"/>
      <c r="AZ27" s="200"/>
      <c r="BA27" s="200"/>
      <c r="BB27" s="200"/>
      <c r="BC27" s="200"/>
      <c r="BD27" s="200"/>
      <c r="BE27" s="1"/>
    </row>
    <row r="28" spans="1:64" ht="12.75" customHeight="1">
      <c r="A28" s="187" t="s">
        <v>104</v>
      </c>
      <c r="B28" s="188"/>
      <c r="C28" s="188"/>
      <c r="D28" s="188"/>
      <c r="E28" s="188"/>
      <c r="F28" s="188"/>
      <c r="G28" s="189"/>
      <c r="H28" s="198"/>
      <c r="I28" s="187" t="s">
        <v>103</v>
      </c>
      <c r="J28" s="188"/>
      <c r="K28" s="188"/>
      <c r="L28" s="188"/>
      <c r="M28" s="188"/>
      <c r="N28" s="188"/>
      <c r="O28" s="189"/>
      <c r="P28" s="198"/>
      <c r="Q28" s="101"/>
      <c r="R28" s="233" t="s">
        <v>69</v>
      </c>
      <c r="S28" s="233"/>
      <c r="T28" s="233"/>
      <c r="U28" s="233"/>
      <c r="V28" s="233"/>
      <c r="W28" s="233"/>
      <c r="AP28" s="187" t="s">
        <v>104</v>
      </c>
      <c r="AQ28" s="188"/>
      <c r="AR28" s="188"/>
      <c r="AS28" s="188"/>
      <c r="AT28" s="188"/>
      <c r="AU28" s="188"/>
      <c r="AV28" s="189"/>
      <c r="AW28" s="198"/>
      <c r="AX28" s="187" t="s">
        <v>103</v>
      </c>
      <c r="AY28" s="188"/>
      <c r="AZ28" s="188"/>
      <c r="BA28" s="188"/>
      <c r="BB28" s="188"/>
      <c r="BC28" s="188"/>
      <c r="BD28" s="189"/>
      <c r="BE28" s="198"/>
      <c r="BF28" s="101"/>
      <c r="BG28" s="233" t="s">
        <v>69</v>
      </c>
      <c r="BH28" s="233"/>
      <c r="BI28" s="233"/>
      <c r="BJ28" s="233"/>
      <c r="BK28" s="233"/>
      <c r="BL28" s="233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198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198"/>
      <c r="Q29" s="102"/>
      <c r="R29" s="234" t="s">
        <v>70</v>
      </c>
      <c r="S29" s="234"/>
      <c r="T29" s="234"/>
      <c r="U29" s="234"/>
      <c r="V29" s="234"/>
      <c r="W29" s="234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198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198"/>
      <c r="BF29" s="102"/>
      <c r="BG29" s="234" t="s">
        <v>70</v>
      </c>
      <c r="BH29" s="234"/>
      <c r="BI29" s="234"/>
      <c r="BJ29" s="234"/>
      <c r="BK29" s="234"/>
      <c r="BL29" s="234"/>
    </row>
    <row r="30" spans="1:6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198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198"/>
      <c r="Q30" s="103"/>
      <c r="R30" s="234" t="s">
        <v>71</v>
      </c>
      <c r="S30" s="234"/>
      <c r="T30" s="234"/>
      <c r="U30" s="234"/>
      <c r="V30" s="234"/>
      <c r="W30" s="234"/>
      <c r="AP30" s="43">
        <v>3</v>
      </c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198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198"/>
      <c r="BF30" s="103"/>
      <c r="BG30" s="234" t="s">
        <v>71</v>
      </c>
      <c r="BH30" s="234"/>
      <c r="BI30" s="234"/>
      <c r="BJ30" s="234"/>
      <c r="BK30" s="234"/>
      <c r="BL30" s="234"/>
    </row>
    <row r="31" spans="1:64" ht="12.75" customHeight="1" thickBot="1">
      <c r="A31" s="169">
        <v>10</v>
      </c>
      <c r="B31" s="9">
        <v>11</v>
      </c>
      <c r="C31" s="9">
        <v>12</v>
      </c>
      <c r="D31" s="9">
        <v>13</v>
      </c>
      <c r="E31" s="9">
        <v>14</v>
      </c>
      <c r="F31" s="5">
        <v>15</v>
      </c>
      <c r="G31" s="15">
        <v>16</v>
      </c>
      <c r="H31" s="198"/>
      <c r="I31" s="16">
        <v>7</v>
      </c>
      <c r="J31" s="6">
        <v>8</v>
      </c>
      <c r="K31" s="20">
        <v>9</v>
      </c>
      <c r="L31" s="7">
        <v>10</v>
      </c>
      <c r="M31" s="7">
        <v>11</v>
      </c>
      <c r="N31" s="5">
        <v>12</v>
      </c>
      <c r="O31" s="15">
        <v>13</v>
      </c>
      <c r="P31" s="198"/>
      <c r="Q31" s="104"/>
      <c r="R31" s="234" t="s">
        <v>72</v>
      </c>
      <c r="S31" s="234"/>
      <c r="T31" s="234"/>
      <c r="U31" s="234"/>
      <c r="V31" s="234"/>
      <c r="W31" s="234"/>
      <c r="AP31" s="169"/>
      <c r="AQ31" s="9"/>
      <c r="AR31" s="9"/>
      <c r="AS31" s="9"/>
      <c r="AT31" s="9"/>
      <c r="AU31" s="5">
        <v>15</v>
      </c>
      <c r="AV31" s="15">
        <v>16</v>
      </c>
      <c r="AW31" s="198"/>
      <c r="AX31" s="16">
        <v>7</v>
      </c>
      <c r="AY31" s="6">
        <v>8</v>
      </c>
      <c r="AZ31" s="20"/>
      <c r="BA31" s="7">
        <v>10</v>
      </c>
      <c r="BB31" s="7">
        <v>11</v>
      </c>
      <c r="BC31" s="5">
        <v>12</v>
      </c>
      <c r="BD31" s="15">
        <v>13</v>
      </c>
      <c r="BE31" s="198"/>
      <c r="BF31" s="104"/>
      <c r="BG31" s="234" t="s">
        <v>72</v>
      </c>
      <c r="BH31" s="234"/>
      <c r="BI31" s="234"/>
      <c r="BJ31" s="234"/>
      <c r="BK31" s="234"/>
      <c r="BL31" s="234"/>
    </row>
    <row r="32" spans="1:6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198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198"/>
      <c r="AP32" s="31">
        <v>17</v>
      </c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198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198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198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198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198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198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198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198"/>
      <c r="AP34" s="17">
        <v>31</v>
      </c>
      <c r="AQ34" s="18"/>
      <c r="AR34" s="18"/>
      <c r="AS34" s="18"/>
      <c r="AT34" s="19"/>
      <c r="AU34" s="52"/>
      <c r="AV34" s="53"/>
      <c r="AW34" s="198"/>
      <c r="AX34" s="17"/>
      <c r="AY34" s="25"/>
      <c r="AZ34" s="25"/>
      <c r="BA34" s="25"/>
      <c r="BB34" s="26"/>
      <c r="BC34" s="54"/>
      <c r="BD34" s="55"/>
      <c r="BE34" s="198"/>
    </row>
    <row r="35" spans="1:64" ht="12.75" customHeight="1"/>
    <row r="36" spans="1:64" ht="13.5" customHeight="1">
      <c r="A36" s="279" t="s">
        <v>115</v>
      </c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1"/>
      <c r="AP36" s="219" t="s">
        <v>45</v>
      </c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1"/>
    </row>
    <row r="37" spans="1:64" ht="13.5" customHeight="1">
      <c r="A37" s="222" t="s">
        <v>50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23"/>
      <c r="AP37" s="222" t="s">
        <v>50</v>
      </c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  <c r="BH37" s="201"/>
      <c r="BI37" s="201"/>
      <c r="BJ37" s="201"/>
      <c r="BK37" s="201"/>
      <c r="BL37" s="223"/>
    </row>
    <row r="38" spans="1:64" ht="13.5" customHeight="1">
      <c r="A38" s="94"/>
      <c r="B38" s="185" t="s">
        <v>58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224"/>
      <c r="AP38" s="94"/>
      <c r="AQ38" s="185" t="s">
        <v>58</v>
      </c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224"/>
    </row>
    <row r="39" spans="1:64" ht="13.5" customHeight="1">
      <c r="A39" s="238" t="s">
        <v>114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278"/>
      <c r="AP39" s="236" t="s">
        <v>49</v>
      </c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237"/>
    </row>
    <row r="40" spans="1:64" ht="13.5" customHeight="1">
      <c r="A40" s="238" t="s">
        <v>116</v>
      </c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95"/>
      <c r="AP40" s="238" t="s">
        <v>54</v>
      </c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95"/>
    </row>
    <row r="41" spans="1:64" ht="13.5" customHeight="1">
      <c r="A41" s="96"/>
      <c r="B41" s="239">
        <v>2026</v>
      </c>
      <c r="C41" s="240"/>
      <c r="D41" s="226" t="s">
        <v>106</v>
      </c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170"/>
      <c r="W41" s="99"/>
      <c r="AP41" s="96"/>
      <c r="AQ41" s="239">
        <v>2026</v>
      </c>
      <c r="AR41" s="240"/>
      <c r="AS41" s="227" t="str">
        <f>D41</f>
        <v>18 de Septiembre, 2 de Noviembre</v>
      </c>
      <c r="AT41" s="227"/>
      <c r="AU41" s="227"/>
      <c r="AV41" s="227"/>
      <c r="AW41" s="227"/>
      <c r="AX41" s="227"/>
      <c r="AY41" s="227"/>
      <c r="AZ41" s="227"/>
      <c r="BA41" s="227"/>
      <c r="BB41" s="227"/>
      <c r="BC41" s="227"/>
      <c r="BD41" s="227"/>
      <c r="BE41" s="227"/>
      <c r="BF41" s="227"/>
      <c r="BG41" s="227"/>
      <c r="BH41" s="227"/>
      <c r="BI41" s="227"/>
      <c r="BJ41" s="227"/>
      <c r="BK41" s="227"/>
      <c r="BL41" s="99"/>
    </row>
    <row r="42" spans="1:64" ht="13.5" customHeight="1">
      <c r="A42" s="97"/>
      <c r="B42" s="239">
        <v>2027</v>
      </c>
      <c r="C42" s="240"/>
      <c r="D42" s="228" t="s">
        <v>107</v>
      </c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171"/>
      <c r="W42" s="98"/>
      <c r="AP42" s="97"/>
      <c r="AQ42" s="241">
        <v>2027</v>
      </c>
      <c r="AR42" s="242"/>
      <c r="AS42" s="229" t="str">
        <f>D42</f>
        <v>10, 11, 12, 13 y 14 de Mayo</v>
      </c>
      <c r="AT42" s="229"/>
      <c r="AU42" s="229"/>
      <c r="AV42" s="229"/>
      <c r="AW42" s="229"/>
      <c r="AX42" s="229"/>
      <c r="AY42" s="229"/>
      <c r="AZ42" s="229"/>
      <c r="BA42" s="229"/>
      <c r="BB42" s="229"/>
      <c r="BC42" s="229"/>
      <c r="BD42" s="229"/>
      <c r="BE42" s="229"/>
      <c r="BF42" s="229"/>
      <c r="BG42" s="229"/>
      <c r="BH42" s="229"/>
      <c r="BI42" s="229"/>
      <c r="BJ42" s="229"/>
      <c r="BK42" s="229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230"/>
      <c r="C44" s="231"/>
      <c r="D44" s="231"/>
      <c r="E44" s="231"/>
      <c r="F44" s="231" t="s">
        <v>8</v>
      </c>
      <c r="G44" s="231"/>
      <c r="H44" s="231"/>
      <c r="I44" s="231" t="s">
        <v>9</v>
      </c>
      <c r="J44" s="231"/>
      <c r="K44" s="231"/>
      <c r="L44" s="231" t="s">
        <v>10</v>
      </c>
      <c r="M44" s="231"/>
      <c r="N44" s="231"/>
      <c r="O44" s="231" t="s">
        <v>11</v>
      </c>
      <c r="P44" s="231"/>
      <c r="Q44" s="231"/>
      <c r="R44" s="231" t="s">
        <v>12</v>
      </c>
      <c r="S44" s="231"/>
      <c r="T44" s="231"/>
      <c r="U44" s="113"/>
      <c r="W44" s="85"/>
      <c r="AQ44" s="247"/>
      <c r="AR44" s="247"/>
      <c r="AS44" s="247"/>
      <c r="AT44" s="247"/>
      <c r="AU44" s="247" t="s">
        <v>8</v>
      </c>
      <c r="AV44" s="247"/>
      <c r="AW44" s="247"/>
      <c r="AX44" s="247" t="s">
        <v>9</v>
      </c>
      <c r="AY44" s="247"/>
      <c r="AZ44" s="247"/>
      <c r="BA44" s="247" t="s">
        <v>10</v>
      </c>
      <c r="BB44" s="247"/>
      <c r="BC44" s="247"/>
      <c r="BD44" s="247" t="s">
        <v>11</v>
      </c>
      <c r="BE44" s="247"/>
      <c r="BF44" s="247"/>
      <c r="BG44" s="247" t="s">
        <v>12</v>
      </c>
      <c r="BH44" s="247"/>
      <c r="BI44" s="247"/>
      <c r="BJ44" s="105"/>
      <c r="BK44" s="105"/>
      <c r="BL44" s="100"/>
    </row>
    <row r="45" spans="1:64" ht="14.1" customHeight="1">
      <c r="A45" s="245">
        <v>2026</v>
      </c>
      <c r="B45" s="235" t="s">
        <v>23</v>
      </c>
      <c r="C45" s="235"/>
      <c r="D45" s="235"/>
      <c r="E45" s="235"/>
      <c r="F45" s="232">
        <f>AU45</f>
        <v>3</v>
      </c>
      <c r="G45" s="232"/>
      <c r="H45" s="232"/>
      <c r="I45" s="232">
        <f t="shared" ref="I45:I54" si="0">AX45</f>
        <v>3</v>
      </c>
      <c r="J45" s="232"/>
      <c r="K45" s="232"/>
      <c r="L45" s="232">
        <f t="shared" ref="L45:L54" si="1">BA45</f>
        <v>4</v>
      </c>
      <c r="M45" s="232"/>
      <c r="N45" s="232"/>
      <c r="O45" s="232">
        <f t="shared" ref="O45:O54" si="2">BD45</f>
        <v>3</v>
      </c>
      <c r="P45" s="232"/>
      <c r="Q45" s="232"/>
      <c r="R45" s="232">
        <f t="shared" ref="R45:R54" si="3">BG45</f>
        <v>2</v>
      </c>
      <c r="S45" s="232"/>
      <c r="T45" s="232"/>
      <c r="U45" s="116">
        <f>BJ45</f>
        <v>15</v>
      </c>
      <c r="W45" s="85"/>
      <c r="AP45" s="251">
        <v>2026</v>
      </c>
      <c r="AQ45" s="252" t="s">
        <v>23</v>
      </c>
      <c r="AR45" s="253"/>
      <c r="AS45" s="253"/>
      <c r="AT45" s="254"/>
      <c r="AU45" s="232">
        <f>COUNTIF(AX6:AX10, "&lt;&gt;")</f>
        <v>3</v>
      </c>
      <c r="AV45" s="232"/>
      <c r="AW45" s="232"/>
      <c r="AX45" s="232">
        <f>COUNTIF(AY6:AY10, "&lt;&gt;")</f>
        <v>3</v>
      </c>
      <c r="AY45" s="232"/>
      <c r="AZ45" s="232"/>
      <c r="BA45" s="232">
        <f>COUNTIF(AZ6:AZ10, "&lt;&gt;")</f>
        <v>4</v>
      </c>
      <c r="BB45" s="232"/>
      <c r="BC45" s="232"/>
      <c r="BD45" s="232">
        <f>COUNTIF(BA6:BA10, "&lt;&gt;")</f>
        <v>3</v>
      </c>
      <c r="BE45" s="232"/>
      <c r="BF45" s="232"/>
      <c r="BG45" s="232">
        <f>COUNTIF(BB6:BB10, "&lt;&gt;")</f>
        <v>2</v>
      </c>
      <c r="BH45" s="232"/>
      <c r="BI45" s="232"/>
      <c r="BJ45" s="106">
        <f>SUM(AU45:BI45)</f>
        <v>15</v>
      </c>
      <c r="BL45" s="85"/>
    </row>
    <row r="46" spans="1:64" ht="14.1" customHeight="1">
      <c r="A46" s="245"/>
      <c r="B46" s="235" t="s">
        <v>78</v>
      </c>
      <c r="C46" s="235"/>
      <c r="D46" s="235"/>
      <c r="E46" s="235"/>
      <c r="F46" s="232">
        <f t="shared" ref="F46:F54" si="4">AU46</f>
        <v>3</v>
      </c>
      <c r="G46" s="232"/>
      <c r="H46" s="232"/>
      <c r="I46" s="232">
        <f t="shared" si="0"/>
        <v>4</v>
      </c>
      <c r="J46" s="232"/>
      <c r="K46" s="232"/>
      <c r="L46" s="232">
        <f t="shared" si="1"/>
        <v>4</v>
      </c>
      <c r="M46" s="232"/>
      <c r="N46" s="232"/>
      <c r="O46" s="232">
        <f t="shared" si="2"/>
        <v>5</v>
      </c>
      <c r="P46" s="232"/>
      <c r="Q46" s="232"/>
      <c r="R46" s="232">
        <f t="shared" si="3"/>
        <v>5</v>
      </c>
      <c r="S46" s="232"/>
      <c r="T46" s="232"/>
      <c r="U46" s="116">
        <f t="shared" ref="U46:U54" si="5">BJ46</f>
        <v>21</v>
      </c>
      <c r="W46" s="85"/>
      <c r="AP46" s="251"/>
      <c r="AQ46" s="248" t="s">
        <v>78</v>
      </c>
      <c r="AR46" s="249"/>
      <c r="AS46" s="249"/>
      <c r="AT46" s="250"/>
      <c r="AU46" s="232">
        <f>COUNTIF(BF6:BF10, "&lt;&gt;")</f>
        <v>3</v>
      </c>
      <c r="AV46" s="232"/>
      <c r="AW46" s="232"/>
      <c r="AX46" s="232">
        <f>COUNTIF(BG6:BG10, "&lt;&gt;")</f>
        <v>4</v>
      </c>
      <c r="AY46" s="232"/>
      <c r="AZ46" s="232"/>
      <c r="BA46" s="232">
        <f>COUNTIF(BH6:BH10, "&lt;&gt;")</f>
        <v>4</v>
      </c>
      <c r="BB46" s="232"/>
      <c r="BC46" s="232"/>
      <c r="BD46" s="232">
        <f>COUNTIF(BI6:BI10, "&lt;&gt;")</f>
        <v>5</v>
      </c>
      <c r="BE46" s="232"/>
      <c r="BF46" s="232"/>
      <c r="BG46" s="232">
        <f>COUNTIF(BJ6:BJ10, "&lt;&gt;")</f>
        <v>5</v>
      </c>
      <c r="BH46" s="232"/>
      <c r="BI46" s="232"/>
      <c r="BJ46" s="106">
        <f>SUM(AU46:BI46)</f>
        <v>21</v>
      </c>
      <c r="BL46" s="85"/>
    </row>
    <row r="47" spans="1:64" ht="14.1" customHeight="1">
      <c r="A47" s="245"/>
      <c r="B47" s="235" t="s">
        <v>62</v>
      </c>
      <c r="C47" s="235"/>
      <c r="D47" s="235"/>
      <c r="E47" s="235"/>
      <c r="F47" s="232">
        <f t="shared" si="4"/>
        <v>4</v>
      </c>
      <c r="G47" s="232"/>
      <c r="H47" s="232"/>
      <c r="I47" s="232">
        <f t="shared" si="0"/>
        <v>4</v>
      </c>
      <c r="J47" s="232"/>
      <c r="K47" s="232"/>
      <c r="L47" s="232">
        <f t="shared" si="1"/>
        <v>4</v>
      </c>
      <c r="M47" s="232"/>
      <c r="N47" s="232"/>
      <c r="O47" s="232">
        <f t="shared" si="2"/>
        <v>4</v>
      </c>
      <c r="P47" s="232"/>
      <c r="Q47" s="232"/>
      <c r="R47" s="232">
        <f t="shared" si="3"/>
        <v>4</v>
      </c>
      <c r="S47" s="232"/>
      <c r="T47" s="232"/>
      <c r="U47" s="116">
        <f t="shared" si="5"/>
        <v>20</v>
      </c>
      <c r="W47" s="85"/>
      <c r="AP47" s="251"/>
      <c r="AQ47" s="255" t="s">
        <v>62</v>
      </c>
      <c r="AR47" s="256"/>
      <c r="AS47" s="256"/>
      <c r="AT47" s="257"/>
      <c r="AU47" s="232">
        <f>COUNTIF(AP14:AP18, "&lt;&gt;")</f>
        <v>4</v>
      </c>
      <c r="AV47" s="232"/>
      <c r="AW47" s="232"/>
      <c r="AX47" s="232">
        <f>COUNTIF(AQ14:AQ18, "&lt;&gt;")</f>
        <v>4</v>
      </c>
      <c r="AY47" s="232"/>
      <c r="AZ47" s="232"/>
      <c r="BA47" s="232">
        <f>COUNTIF(AR14:AR18, "&lt;&gt;")</f>
        <v>4</v>
      </c>
      <c r="BB47" s="232"/>
      <c r="BC47" s="232"/>
      <c r="BD47" s="232">
        <f>COUNTIF(AS14:AS18, "&lt;&gt;")</f>
        <v>4</v>
      </c>
      <c r="BE47" s="232"/>
      <c r="BF47" s="232"/>
      <c r="BG47" s="232">
        <f>COUNTIF(AT14:AT18, "&lt;&gt;")</f>
        <v>4</v>
      </c>
      <c r="BH47" s="232"/>
      <c r="BI47" s="232"/>
      <c r="BJ47" s="106">
        <f t="shared" ref="BJ47:BJ54" si="6">SUM(AU47:BI47)</f>
        <v>20</v>
      </c>
      <c r="BL47" s="85"/>
    </row>
    <row r="48" spans="1:64" ht="14.1" customHeight="1">
      <c r="A48" s="246">
        <v>2027</v>
      </c>
      <c r="B48" s="235" t="s">
        <v>63</v>
      </c>
      <c r="C48" s="235"/>
      <c r="D48" s="235"/>
      <c r="E48" s="235"/>
      <c r="F48" s="232">
        <f t="shared" si="4"/>
        <v>2</v>
      </c>
      <c r="G48" s="232"/>
      <c r="H48" s="232"/>
      <c r="I48" s="232">
        <f t="shared" si="0"/>
        <v>3</v>
      </c>
      <c r="J48" s="232"/>
      <c r="K48" s="232"/>
      <c r="L48" s="232">
        <f t="shared" si="1"/>
        <v>3</v>
      </c>
      <c r="M48" s="232"/>
      <c r="N48" s="232"/>
      <c r="O48" s="232">
        <f t="shared" si="2"/>
        <v>3</v>
      </c>
      <c r="P48" s="232"/>
      <c r="Q48" s="232"/>
      <c r="R48" s="232">
        <f t="shared" si="3"/>
        <v>3</v>
      </c>
      <c r="S48" s="232"/>
      <c r="T48" s="232"/>
      <c r="U48" s="116">
        <f t="shared" si="5"/>
        <v>14</v>
      </c>
      <c r="W48" s="85"/>
      <c r="AP48" s="258">
        <v>2027</v>
      </c>
      <c r="AQ48" s="259" t="s">
        <v>63</v>
      </c>
      <c r="AR48" s="260"/>
      <c r="AS48" s="260"/>
      <c r="AT48" s="261"/>
      <c r="AU48" s="232">
        <f>COUNTIF(AX14:AX18, "&lt;&gt;")</f>
        <v>2</v>
      </c>
      <c r="AV48" s="232"/>
      <c r="AW48" s="232"/>
      <c r="AX48" s="232">
        <f>COUNTIF(AY14:AY18, "&lt;&gt;")</f>
        <v>3</v>
      </c>
      <c r="AY48" s="232"/>
      <c r="AZ48" s="232"/>
      <c r="BA48" s="232">
        <f>COUNTIF(AZ14:AZ18, "&lt;&gt;")</f>
        <v>3</v>
      </c>
      <c r="BB48" s="232"/>
      <c r="BC48" s="232"/>
      <c r="BD48" s="232">
        <f>COUNTIF(BA14:BA18, "&lt;&gt;")</f>
        <v>3</v>
      </c>
      <c r="BE48" s="232"/>
      <c r="BF48" s="232"/>
      <c r="BG48" s="232">
        <f>COUNTIF(BB14:BB18, "&lt;&gt;")</f>
        <v>3</v>
      </c>
      <c r="BH48" s="232"/>
      <c r="BI48" s="232"/>
      <c r="BJ48" s="106">
        <f t="shared" si="6"/>
        <v>14</v>
      </c>
      <c r="BL48" s="85"/>
    </row>
    <row r="49" spans="1:64" ht="14.1" customHeight="1">
      <c r="A49" s="246"/>
      <c r="B49" s="235" t="s">
        <v>64</v>
      </c>
      <c r="C49" s="235"/>
      <c r="D49" s="235"/>
      <c r="E49" s="235"/>
      <c r="F49" s="232">
        <f t="shared" si="4"/>
        <v>3</v>
      </c>
      <c r="G49" s="232"/>
      <c r="H49" s="232"/>
      <c r="I49" s="232">
        <f t="shared" si="0"/>
        <v>3</v>
      </c>
      <c r="J49" s="232"/>
      <c r="K49" s="232"/>
      <c r="L49" s="232">
        <f t="shared" si="1"/>
        <v>3</v>
      </c>
      <c r="M49" s="232"/>
      <c r="N49" s="232"/>
      <c r="O49" s="232">
        <f t="shared" si="2"/>
        <v>4</v>
      </c>
      <c r="P49" s="232"/>
      <c r="Q49" s="232"/>
      <c r="R49" s="232">
        <f t="shared" si="3"/>
        <v>4</v>
      </c>
      <c r="S49" s="232"/>
      <c r="T49" s="232"/>
      <c r="U49" s="116">
        <f t="shared" si="5"/>
        <v>17</v>
      </c>
      <c r="W49" s="85"/>
      <c r="AP49" s="258"/>
      <c r="AQ49" s="262" t="s">
        <v>64</v>
      </c>
      <c r="AR49" s="263"/>
      <c r="AS49" s="263"/>
      <c r="AT49" s="264"/>
      <c r="AU49" s="232">
        <f>COUNTIF(BF14:BF18, "&lt;&gt;")</f>
        <v>3</v>
      </c>
      <c r="AV49" s="232"/>
      <c r="AW49" s="232"/>
      <c r="AX49" s="232">
        <f>COUNTIF(BG14:BG18, "&lt;&gt;")</f>
        <v>3</v>
      </c>
      <c r="AY49" s="232"/>
      <c r="AZ49" s="232"/>
      <c r="BA49" s="232">
        <f>COUNTIF(BH14:BH18, "&lt;&gt;")</f>
        <v>3</v>
      </c>
      <c r="BB49" s="232"/>
      <c r="BC49" s="232"/>
      <c r="BD49" s="232">
        <f>COUNTIF(BI14:BI18, "&lt;&gt;")</f>
        <v>4</v>
      </c>
      <c r="BE49" s="232"/>
      <c r="BF49" s="232"/>
      <c r="BG49" s="232">
        <f>COUNTIF(BJ14:BJ18, "&lt;&gt;")</f>
        <v>4</v>
      </c>
      <c r="BH49" s="232"/>
      <c r="BI49" s="232"/>
      <c r="BJ49" s="106">
        <f t="shared" si="6"/>
        <v>17</v>
      </c>
      <c r="BL49" s="85"/>
    </row>
    <row r="50" spans="1:64" ht="14.1" customHeight="1">
      <c r="A50" s="246"/>
      <c r="B50" s="235" t="s">
        <v>65</v>
      </c>
      <c r="C50" s="235"/>
      <c r="D50" s="235"/>
      <c r="E50" s="235"/>
      <c r="F50" s="232">
        <f t="shared" si="4"/>
        <v>4</v>
      </c>
      <c r="G50" s="232"/>
      <c r="H50" s="232"/>
      <c r="I50" s="232">
        <f t="shared" si="0"/>
        <v>4</v>
      </c>
      <c r="J50" s="232"/>
      <c r="K50" s="232"/>
      <c r="L50" s="232">
        <f t="shared" si="1"/>
        <v>4</v>
      </c>
      <c r="M50" s="232"/>
      <c r="N50" s="232"/>
      <c r="O50" s="232">
        <f t="shared" si="2"/>
        <v>4</v>
      </c>
      <c r="P50" s="232"/>
      <c r="Q50" s="232"/>
      <c r="R50" s="232">
        <f t="shared" si="3"/>
        <v>3</v>
      </c>
      <c r="S50" s="232"/>
      <c r="T50" s="232"/>
      <c r="U50" s="116">
        <f t="shared" si="5"/>
        <v>19</v>
      </c>
      <c r="W50" s="85"/>
      <c r="AP50" s="258"/>
      <c r="AQ50" s="248" t="s">
        <v>65</v>
      </c>
      <c r="AR50" s="249"/>
      <c r="AS50" s="249"/>
      <c r="AT50" s="250"/>
      <c r="AU50" s="232">
        <f>COUNTIF(AP22:AP26, "&lt;&gt;")</f>
        <v>4</v>
      </c>
      <c r="AV50" s="232"/>
      <c r="AW50" s="232"/>
      <c r="AX50" s="232">
        <f>COUNTIF(AQ22:AQ26, "&lt;&gt;")</f>
        <v>4</v>
      </c>
      <c r="AY50" s="232"/>
      <c r="AZ50" s="232"/>
      <c r="BA50" s="232">
        <f>COUNTIF(AR22:AR26, "&lt;&gt;")</f>
        <v>4</v>
      </c>
      <c r="BB50" s="232"/>
      <c r="BC50" s="232"/>
      <c r="BD50" s="232">
        <f>COUNTIF(AS22:AS25, "&lt;&gt;")</f>
        <v>4</v>
      </c>
      <c r="BE50" s="232"/>
      <c r="BF50" s="232"/>
      <c r="BG50" s="232">
        <f>COUNTIF(AT22:AT26, "&lt;&gt;")</f>
        <v>3</v>
      </c>
      <c r="BH50" s="232"/>
      <c r="BI50" s="232"/>
      <c r="BJ50" s="106">
        <f t="shared" si="6"/>
        <v>19</v>
      </c>
      <c r="BL50" s="85"/>
    </row>
    <row r="51" spans="1:64" ht="14.1" customHeight="1">
      <c r="A51" s="246"/>
      <c r="B51" s="235" t="s">
        <v>66</v>
      </c>
      <c r="C51" s="235"/>
      <c r="D51" s="235"/>
      <c r="E51" s="235"/>
      <c r="F51" s="232">
        <f t="shared" si="4"/>
        <v>4</v>
      </c>
      <c r="G51" s="232"/>
      <c r="H51" s="232"/>
      <c r="I51" s="232">
        <f t="shared" si="0"/>
        <v>4</v>
      </c>
      <c r="J51" s="232"/>
      <c r="K51" s="232"/>
      <c r="L51" s="232">
        <f t="shared" si="1"/>
        <v>4</v>
      </c>
      <c r="M51" s="232"/>
      <c r="N51" s="232"/>
      <c r="O51" s="232">
        <f t="shared" si="2"/>
        <v>3</v>
      </c>
      <c r="P51" s="232"/>
      <c r="Q51" s="232"/>
      <c r="R51" s="232">
        <f t="shared" si="3"/>
        <v>3</v>
      </c>
      <c r="S51" s="232"/>
      <c r="T51" s="232"/>
      <c r="U51" s="116">
        <f t="shared" si="5"/>
        <v>18</v>
      </c>
      <c r="W51" s="85"/>
      <c r="AP51" s="258"/>
      <c r="AQ51" s="248" t="s">
        <v>66</v>
      </c>
      <c r="AR51" s="249"/>
      <c r="AS51" s="249"/>
      <c r="AT51" s="250"/>
      <c r="AU51" s="232">
        <f>COUNTIF(AX22:AX26, "&lt;&gt;")</f>
        <v>4</v>
      </c>
      <c r="AV51" s="232"/>
      <c r="AW51" s="232"/>
      <c r="AX51" s="232">
        <f>COUNTIF(AY22:AY26, "&lt;&gt;")</f>
        <v>4</v>
      </c>
      <c r="AY51" s="232"/>
      <c r="AZ51" s="232"/>
      <c r="BA51" s="232">
        <f>COUNTIF(AZ22:AZ26, "&lt;&gt;")</f>
        <v>4</v>
      </c>
      <c r="BB51" s="232"/>
      <c r="BC51" s="232"/>
      <c r="BD51" s="232">
        <f>COUNTIF(BA22:BA26, "&lt;&gt;")</f>
        <v>3</v>
      </c>
      <c r="BE51" s="232"/>
      <c r="BF51" s="232"/>
      <c r="BG51" s="232">
        <f>COUNTIF(BB22:BB26, "&lt;&gt;")</f>
        <v>3</v>
      </c>
      <c r="BH51" s="232"/>
      <c r="BI51" s="232"/>
      <c r="BJ51" s="106">
        <f t="shared" si="6"/>
        <v>18</v>
      </c>
      <c r="BL51" s="85"/>
    </row>
    <row r="52" spans="1:64" ht="14.1" customHeight="1">
      <c r="A52" s="246"/>
      <c r="B52" s="235" t="s">
        <v>67</v>
      </c>
      <c r="C52" s="235"/>
      <c r="D52" s="235"/>
      <c r="E52" s="235"/>
      <c r="F52" s="232">
        <f t="shared" si="4"/>
        <v>4</v>
      </c>
      <c r="G52" s="232"/>
      <c r="H52" s="232"/>
      <c r="I52" s="232">
        <f t="shared" si="0"/>
        <v>4</v>
      </c>
      <c r="J52" s="232"/>
      <c r="K52" s="232"/>
      <c r="L52" s="232">
        <f t="shared" si="1"/>
        <v>4</v>
      </c>
      <c r="M52" s="232"/>
      <c r="N52" s="232"/>
      <c r="O52" s="232">
        <f t="shared" si="2"/>
        <v>4</v>
      </c>
      <c r="P52" s="232"/>
      <c r="Q52" s="232"/>
      <c r="R52" s="232">
        <f t="shared" si="3"/>
        <v>4</v>
      </c>
      <c r="S52" s="232"/>
      <c r="T52" s="232"/>
      <c r="U52" s="116">
        <f t="shared" si="5"/>
        <v>20</v>
      </c>
      <c r="W52" s="85"/>
      <c r="AP52" s="258"/>
      <c r="AQ52" s="248" t="s">
        <v>67</v>
      </c>
      <c r="AR52" s="249"/>
      <c r="AS52" s="249"/>
      <c r="AT52" s="250"/>
      <c r="AU52" s="232">
        <f>COUNTIF(BF22:BF26, "&lt;&gt;")</f>
        <v>4</v>
      </c>
      <c r="AV52" s="232"/>
      <c r="AW52" s="232"/>
      <c r="AX52" s="232">
        <f>COUNTIF(BG22:BG26, "&lt;&gt;")</f>
        <v>4</v>
      </c>
      <c r="AY52" s="232"/>
      <c r="AZ52" s="232"/>
      <c r="BA52" s="232">
        <f>COUNTIF(BH22:BH26, "&lt;&gt;")</f>
        <v>4</v>
      </c>
      <c r="BB52" s="232"/>
      <c r="BC52" s="232"/>
      <c r="BD52" s="232">
        <f>COUNTIF(BI22:BI26, "&lt;&gt;")</f>
        <v>4</v>
      </c>
      <c r="BE52" s="232"/>
      <c r="BF52" s="232"/>
      <c r="BG52" s="232">
        <f>COUNTIF(BJ22:BJ26, "&lt;&gt;")</f>
        <v>4</v>
      </c>
      <c r="BH52" s="232"/>
      <c r="BI52" s="232"/>
      <c r="BJ52" s="106">
        <f t="shared" si="6"/>
        <v>20</v>
      </c>
      <c r="BL52" s="85"/>
    </row>
    <row r="53" spans="1:64" ht="14.1" customHeight="1">
      <c r="A53" s="246"/>
      <c r="B53" s="235" t="s">
        <v>68</v>
      </c>
      <c r="C53" s="235"/>
      <c r="D53" s="235"/>
      <c r="E53" s="235"/>
      <c r="F53" s="232">
        <f t="shared" si="4"/>
        <v>4</v>
      </c>
      <c r="G53" s="232"/>
      <c r="H53" s="232"/>
      <c r="I53" s="232">
        <f t="shared" si="0"/>
        <v>3</v>
      </c>
      <c r="J53" s="232"/>
      <c r="K53" s="232"/>
      <c r="L53" s="232">
        <f t="shared" si="1"/>
        <v>3</v>
      </c>
      <c r="M53" s="232"/>
      <c r="N53" s="232"/>
      <c r="O53" s="232">
        <f t="shared" si="2"/>
        <v>3</v>
      </c>
      <c r="P53" s="232"/>
      <c r="Q53" s="232"/>
      <c r="R53" s="232">
        <f t="shared" si="3"/>
        <v>3</v>
      </c>
      <c r="S53" s="232"/>
      <c r="T53" s="232"/>
      <c r="U53" s="116">
        <f t="shared" si="5"/>
        <v>16</v>
      </c>
      <c r="W53" s="85"/>
      <c r="AP53" s="258"/>
      <c r="AQ53" s="248" t="s">
        <v>68</v>
      </c>
      <c r="AR53" s="249"/>
      <c r="AS53" s="249"/>
      <c r="AT53" s="250"/>
      <c r="AU53" s="232">
        <f>COUNTIF(AP30:AP34, "&lt;&gt;")</f>
        <v>4</v>
      </c>
      <c r="AV53" s="232"/>
      <c r="AW53" s="232"/>
      <c r="AX53" s="232">
        <f>COUNTIF(AQ30:AQ34, "&lt;&gt;")</f>
        <v>3</v>
      </c>
      <c r="AY53" s="232"/>
      <c r="AZ53" s="232"/>
      <c r="BA53" s="232">
        <f>COUNTIF(AR30:AR34, "&lt;&gt;")</f>
        <v>3</v>
      </c>
      <c r="BB53" s="232"/>
      <c r="BC53" s="232"/>
      <c r="BD53" s="232">
        <f>COUNTIF(AS30:AS34, "&lt;&gt;")</f>
        <v>3</v>
      </c>
      <c r="BE53" s="232"/>
      <c r="BF53" s="232"/>
      <c r="BG53" s="232">
        <f>COUNTIF(AT30:AT34, "&lt;&gt;")</f>
        <v>3</v>
      </c>
      <c r="BH53" s="232"/>
      <c r="BI53" s="232"/>
      <c r="BJ53" s="106">
        <f t="shared" si="6"/>
        <v>16</v>
      </c>
      <c r="BL53" s="85"/>
    </row>
    <row r="54" spans="1:64" ht="14.1" customHeight="1" thickBot="1">
      <c r="A54" s="246"/>
      <c r="B54" s="235" t="s">
        <v>25</v>
      </c>
      <c r="C54" s="235"/>
      <c r="D54" s="235"/>
      <c r="E54" s="235"/>
      <c r="F54" s="244">
        <f t="shared" si="4"/>
        <v>3</v>
      </c>
      <c r="G54" s="244"/>
      <c r="H54" s="244"/>
      <c r="I54" s="244">
        <f t="shared" si="0"/>
        <v>4</v>
      </c>
      <c r="J54" s="244"/>
      <c r="K54" s="244"/>
      <c r="L54" s="244">
        <f t="shared" si="1"/>
        <v>2</v>
      </c>
      <c r="M54" s="244"/>
      <c r="N54" s="244"/>
      <c r="O54" s="244">
        <f t="shared" si="2"/>
        <v>3</v>
      </c>
      <c r="P54" s="244"/>
      <c r="Q54" s="244"/>
      <c r="R54" s="244">
        <f t="shared" si="3"/>
        <v>3</v>
      </c>
      <c r="S54" s="244"/>
      <c r="T54" s="244"/>
      <c r="U54" s="117">
        <f t="shared" si="5"/>
        <v>15</v>
      </c>
      <c r="W54" s="85"/>
      <c r="AP54" s="258"/>
      <c r="AQ54" s="266" t="s">
        <v>25</v>
      </c>
      <c r="AR54" s="267"/>
      <c r="AS54" s="267"/>
      <c r="AT54" s="268"/>
      <c r="AU54" s="232">
        <f>COUNTIF(AX30:AX34, "&lt;&gt;")</f>
        <v>3</v>
      </c>
      <c r="AV54" s="232"/>
      <c r="AW54" s="232"/>
      <c r="AX54" s="232">
        <f>COUNTIF(AY30:AY34, "&lt;&gt;")</f>
        <v>4</v>
      </c>
      <c r="AY54" s="232"/>
      <c r="AZ54" s="232"/>
      <c r="BA54" s="232">
        <f>COUNTIF(AZ30:AZ34, "&lt;&gt;")</f>
        <v>2</v>
      </c>
      <c r="BB54" s="232"/>
      <c r="BC54" s="232"/>
      <c r="BD54" s="232">
        <f>COUNTIF(BA30:BA34, "&lt;&gt;")</f>
        <v>3</v>
      </c>
      <c r="BE54" s="232"/>
      <c r="BF54" s="232"/>
      <c r="BG54" s="232">
        <f>COUNTIF(BB30:BB34, "&lt;&gt;")</f>
        <v>3</v>
      </c>
      <c r="BH54" s="232"/>
      <c r="BI54" s="232"/>
      <c r="BJ54" s="106">
        <f t="shared" si="6"/>
        <v>15</v>
      </c>
      <c r="BL54" s="85"/>
    </row>
    <row r="55" spans="1:64" ht="18.600000000000001" thickBot="1">
      <c r="G55" s="118">
        <f t="shared" ref="G55" si="7">AV55</f>
        <v>34</v>
      </c>
      <c r="H55" s="85"/>
      <c r="I55" s="85"/>
      <c r="J55" s="118">
        <f t="shared" ref="J55" si="8">AY55</f>
        <v>36</v>
      </c>
      <c r="K55" s="85"/>
      <c r="L55" s="85"/>
      <c r="M55" s="118">
        <f t="shared" ref="M55" si="9">BB55</f>
        <v>35</v>
      </c>
      <c r="N55" s="85"/>
      <c r="O55" s="85"/>
      <c r="P55" s="118">
        <f t="shared" ref="P55" si="10">BE55</f>
        <v>36</v>
      </c>
      <c r="Q55" s="85"/>
      <c r="R55" s="85"/>
      <c r="S55" s="119">
        <f t="shared" ref="S55" si="11">BH55</f>
        <v>34</v>
      </c>
      <c r="T55" s="243">
        <f>BI55</f>
        <v>175</v>
      </c>
      <c r="U55" s="243"/>
      <c r="Z55" s="114"/>
      <c r="AV55" s="56">
        <f>SUM(AU45:AW54)</f>
        <v>34</v>
      </c>
      <c r="AY55" s="56">
        <f>SUM(AX45:AZ54)</f>
        <v>36</v>
      </c>
      <c r="BB55" s="56">
        <f>SUM(BA45:BC54)</f>
        <v>35</v>
      </c>
      <c r="BE55" s="56">
        <f>SUM(BD45:BF54)</f>
        <v>36</v>
      </c>
      <c r="BH55" s="56">
        <f>SUM(BG45:BI54)</f>
        <v>34</v>
      </c>
      <c r="BI55" s="265">
        <f>SUM(BJ45:BJ54)</f>
        <v>175</v>
      </c>
      <c r="BJ55" s="265"/>
    </row>
    <row r="56" spans="1:64">
      <c r="S56" s="93"/>
    </row>
  </sheetData>
  <mergeCells count="216"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showGridLines="0" showRowColHeaders="0" tabSelected="1" zoomScale="70" zoomScaleNormal="70" workbookViewId="0">
      <selection activeCell="C5" sqref="C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2" width="6.6640625" style="139" customWidth="1"/>
    <col min="3" max="3" width="7.44140625" style="139" customWidth="1"/>
    <col min="4" max="4" width="7.109375" style="139" customWidth="1"/>
    <col min="5" max="5" width="15.6640625" style="139" customWidth="1"/>
    <col min="6" max="6" width="1.6640625" style="139" customWidth="1"/>
    <col min="7" max="7" width="6.6640625" style="139" customWidth="1"/>
    <col min="8" max="8" width="7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6640625" style="139" customWidth="1"/>
    <col min="23" max="23" width="10.2187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282" t="s">
        <v>102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4"/>
    </row>
    <row r="3" spans="2:25" ht="20.399999999999999">
      <c r="B3" s="275" t="s">
        <v>8</v>
      </c>
      <c r="C3" s="276"/>
      <c r="D3" s="276"/>
      <c r="E3" s="276"/>
      <c r="F3" s="109"/>
      <c r="G3" s="276" t="s">
        <v>9</v>
      </c>
      <c r="H3" s="276"/>
      <c r="I3" s="276"/>
      <c r="J3" s="276"/>
      <c r="K3" s="109"/>
      <c r="L3" s="276" t="s">
        <v>10</v>
      </c>
      <c r="M3" s="276"/>
      <c r="N3" s="276"/>
      <c r="O3" s="276"/>
      <c r="P3" s="109"/>
      <c r="Q3" s="276" t="s">
        <v>11</v>
      </c>
      <c r="R3" s="276"/>
      <c r="S3" s="276"/>
      <c r="T3" s="276"/>
      <c r="U3" s="109"/>
      <c r="V3" s="276" t="s">
        <v>12</v>
      </c>
      <c r="W3" s="276"/>
      <c r="X3" s="276"/>
      <c r="Y3" s="277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73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73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73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73</v>
      </c>
    </row>
    <row r="6" spans="2:25">
      <c r="B6" s="122">
        <v>0.375</v>
      </c>
      <c r="C6" s="122">
        <v>0.41319444444444442</v>
      </c>
      <c r="D6" s="122">
        <f t="shared" ref="D6:D10" si="0">C6-B6</f>
        <v>3.819444444444442E-2</v>
      </c>
      <c r="E6" s="141" t="s">
        <v>73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73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73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73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73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73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73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73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73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73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73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73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73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73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73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73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73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109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73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73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73</v>
      </c>
    </row>
    <row r="11" spans="2:25">
      <c r="B11" s="122"/>
      <c r="C11" s="122"/>
      <c r="D11" s="122">
        <f t="shared" ref="D11" si="5">C11-B11</f>
        <v>0</v>
      </c>
      <c r="E11" s="122"/>
      <c r="G11" s="122"/>
      <c r="H11" s="122"/>
      <c r="I11" s="122">
        <f t="shared" ref="I11" si="6">H11-G11</f>
        <v>0</v>
      </c>
      <c r="J11" s="122"/>
      <c r="L11" s="122"/>
      <c r="M11" s="122"/>
      <c r="N11" s="122">
        <f t="shared" ref="N11" si="7">M11-L11</f>
        <v>0</v>
      </c>
      <c r="O11" s="122"/>
      <c r="Q11" s="122"/>
      <c r="R11" s="122"/>
      <c r="S11" s="122">
        <f t="shared" ref="S11" si="8">R11-Q11</f>
        <v>0</v>
      </c>
      <c r="T11" s="122"/>
      <c r="V11" s="122"/>
      <c r="W11" s="122"/>
      <c r="X11" s="122">
        <f t="shared" ref="X11" si="9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282" t="s">
        <v>77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4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110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110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111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110</v>
      </c>
      <c r="V16" s="122">
        <v>0.37152777777777779</v>
      </c>
      <c r="W16" s="122">
        <v>0.375</v>
      </c>
      <c r="X16" s="122">
        <f t="shared" ref="X16:X20" si="10">W16-V16</f>
        <v>3.4722222222222099E-3</v>
      </c>
      <c r="Y16" s="141" t="s">
        <v>110</v>
      </c>
    </row>
    <row r="17" spans="1:25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110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111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110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110</v>
      </c>
      <c r="V17" s="122">
        <v>0.41319444444444442</v>
      </c>
      <c r="W17" s="122">
        <v>0.4548611111111111</v>
      </c>
      <c r="X17" s="122">
        <f t="shared" si="10"/>
        <v>4.1666666666666685E-2</v>
      </c>
      <c r="Y17" s="141" t="s">
        <v>117</v>
      </c>
    </row>
    <row r="18" spans="1:25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108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110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111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110</v>
      </c>
      <c r="V18" s="122">
        <v>0.51736111111111116</v>
      </c>
      <c r="W18" s="122">
        <v>0.52083333333333337</v>
      </c>
      <c r="X18" s="122">
        <f t="shared" si="10"/>
        <v>3.4722222222222099E-3</v>
      </c>
      <c r="Y18" s="141" t="s">
        <v>110</v>
      </c>
    </row>
    <row r="19" spans="1:25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110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111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112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110</v>
      </c>
      <c r="V19" s="122">
        <v>0.55902777777777779</v>
      </c>
      <c r="W19" s="122">
        <v>0.5625</v>
      </c>
      <c r="X19" s="122">
        <f t="shared" si="10"/>
        <v>3.4722222222222099E-3</v>
      </c>
      <c r="Y19" s="141" t="s">
        <v>110</v>
      </c>
    </row>
    <row r="20" spans="1:25">
      <c r="B20" s="122">
        <v>0.55902777777777779</v>
      </c>
      <c r="C20" s="122">
        <v>0.5625</v>
      </c>
      <c r="D20" s="122">
        <f>C20-B20</f>
        <v>3.4722222222222099E-3</v>
      </c>
      <c r="E20" s="141" t="s">
        <v>110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10"/>
        <v>0</v>
      </c>
      <c r="Y20" s="141"/>
    </row>
    <row r="21" spans="1:25">
      <c r="B21" s="122"/>
      <c r="C21" s="122"/>
      <c r="D21" s="122">
        <f t="shared" ref="D21:D22" si="11">C21-B21</f>
        <v>0</v>
      </c>
      <c r="E21" s="141"/>
      <c r="G21" s="122"/>
      <c r="H21" s="122"/>
      <c r="I21" s="122">
        <f t="shared" ref="I21" si="12">H21-G21</f>
        <v>0</v>
      </c>
      <c r="J21" s="141"/>
      <c r="L21" s="122"/>
      <c r="M21" s="122"/>
      <c r="N21" s="122">
        <f t="shared" ref="N21" si="13">M21-L21</f>
        <v>0</v>
      </c>
      <c r="O21" s="141"/>
      <c r="Q21" s="122"/>
      <c r="R21" s="122"/>
      <c r="S21" s="122">
        <f t="shared" ref="S21" si="14">R21-Q21</f>
        <v>0</v>
      </c>
      <c r="T21" s="141"/>
      <c r="V21" s="122"/>
      <c r="W21" s="122"/>
      <c r="X21" s="122">
        <f t="shared" ref="X21:X22" si="15">W21-V21</f>
        <v>0</v>
      </c>
      <c r="Y21" s="141"/>
    </row>
    <row r="22" spans="1:25">
      <c r="B22" s="122"/>
      <c r="C22" s="122"/>
      <c r="D22" s="122">
        <f t="shared" si="11"/>
        <v>0</v>
      </c>
      <c r="E22" s="141"/>
      <c r="G22" s="122"/>
      <c r="H22" s="122"/>
      <c r="I22" s="122"/>
      <c r="J22" s="141"/>
      <c r="L22" s="122"/>
      <c r="M22" s="122"/>
      <c r="N22" s="122"/>
      <c r="O22" s="141"/>
      <c r="Q22" s="122"/>
      <c r="R22" s="122"/>
      <c r="S22" s="122"/>
      <c r="T22" s="141"/>
      <c r="V22" s="122"/>
      <c r="W22" s="122"/>
      <c r="X22" s="122">
        <f t="shared" si="15"/>
        <v>0</v>
      </c>
      <c r="Y22" s="141"/>
    </row>
    <row r="23" spans="1:25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5" ht="15">
      <c r="B25" s="285" t="s">
        <v>18</v>
      </c>
      <c r="C25" s="285"/>
      <c r="D25" s="286">
        <f>D12*24</f>
        <v>5.4999999999999991</v>
      </c>
      <c r="E25" s="286">
        <f>D25*'SANTO DOMINGO'!G55</f>
        <v>186.99999999999997</v>
      </c>
      <c r="G25" s="285" t="s">
        <v>18</v>
      </c>
      <c r="H25" s="285"/>
      <c r="I25" s="286">
        <f>I12*24</f>
        <v>4.583333333333333</v>
      </c>
      <c r="J25" s="286">
        <f>I25*'SANTO DOMINGO'!J55</f>
        <v>165</v>
      </c>
      <c r="L25" s="285" t="s">
        <v>18</v>
      </c>
      <c r="M25" s="285"/>
      <c r="N25" s="286">
        <f>N12*24</f>
        <v>3.6666666666666656</v>
      </c>
      <c r="O25" s="286">
        <f>N25*'SANTO DOMINGO'!M55</f>
        <v>128.33333333333329</v>
      </c>
      <c r="Q25" s="285" t="s">
        <v>18</v>
      </c>
      <c r="R25" s="285"/>
      <c r="S25" s="286">
        <f>S12*24</f>
        <v>4.583333333333333</v>
      </c>
      <c r="T25" s="286">
        <f>S25*'SANTO DOMINGO'!P55</f>
        <v>165</v>
      </c>
      <c r="V25" s="285" t="s">
        <v>18</v>
      </c>
      <c r="W25" s="285"/>
      <c r="X25" s="286">
        <f>X12*24</f>
        <v>4.583333333333333</v>
      </c>
      <c r="Y25" s="286">
        <f>X25*'SANTO DOMINGO'!S55</f>
        <v>155.83333333333331</v>
      </c>
    </row>
    <row r="26" spans="1:25" ht="15">
      <c r="B26" s="285" t="s">
        <v>19</v>
      </c>
      <c r="C26" s="285"/>
      <c r="D26" s="286">
        <f>D23*24</f>
        <v>0.83333333333333304</v>
      </c>
      <c r="E26" s="286">
        <f>D26*'SANTO DOMINGO'!G55</f>
        <v>28.333333333333321</v>
      </c>
      <c r="G26" s="285" t="s">
        <v>19</v>
      </c>
      <c r="H26" s="285"/>
      <c r="I26" s="286">
        <f>I23*24</f>
        <v>2.1666666666666656</v>
      </c>
      <c r="J26" s="286">
        <f>I26*'SANTO DOMINGO'!J55</f>
        <v>77.999999999999957</v>
      </c>
      <c r="L26" s="285" t="s">
        <v>19</v>
      </c>
      <c r="M26" s="285"/>
      <c r="N26" s="286">
        <f>N23*24</f>
        <v>3.666666666666667</v>
      </c>
      <c r="O26" s="286">
        <f>N26*'SANTO DOMINGO'!M55</f>
        <v>128.33333333333334</v>
      </c>
      <c r="Q26" s="285" t="s">
        <v>19</v>
      </c>
      <c r="R26" s="285"/>
      <c r="S26" s="286">
        <f>S23*24</f>
        <v>0.33333333333333348</v>
      </c>
      <c r="T26" s="286">
        <f>S26*'SANTO DOMINGO'!P55</f>
        <v>12.000000000000005</v>
      </c>
      <c r="V26" s="285" t="s">
        <v>19</v>
      </c>
      <c r="W26" s="285"/>
      <c r="X26" s="286">
        <f>X23*24</f>
        <v>1.2499999999999996</v>
      </c>
      <c r="Y26" s="286">
        <f>X26*'SANTO DOMINGO'!S55</f>
        <v>42.499999999999986</v>
      </c>
    </row>
    <row r="27" spans="1:25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</row>
    <row r="28" spans="1:25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ht="21.6" thickBot="1">
      <c r="A29" s="143"/>
      <c r="B29" s="272" t="s">
        <v>28</v>
      </c>
      <c r="C29" s="273"/>
      <c r="D29" s="273"/>
      <c r="E29" s="273"/>
      <c r="F29" s="273"/>
      <c r="G29" s="273"/>
      <c r="H29" s="274"/>
      <c r="I29" s="143"/>
      <c r="J29" s="143"/>
      <c r="K29" s="288" t="s">
        <v>113</v>
      </c>
      <c r="L29" s="289"/>
      <c r="M29" s="289"/>
      <c r="N29" s="289"/>
      <c r="O29" s="289"/>
      <c r="P29" s="290"/>
      <c r="Q29" s="291"/>
      <c r="R29" s="292"/>
      <c r="S29" s="292"/>
      <c r="T29" s="288" t="s">
        <v>74</v>
      </c>
      <c r="U29" s="289"/>
      <c r="V29" s="289"/>
      <c r="W29" s="289"/>
      <c r="X29" s="289"/>
      <c r="Y29" s="291"/>
    </row>
    <row r="30" spans="1:25" ht="18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293"/>
      <c r="L30" s="294"/>
      <c r="M30" s="294"/>
      <c r="N30" s="295" t="s">
        <v>20</v>
      </c>
      <c r="O30" s="296" t="s">
        <v>21</v>
      </c>
      <c r="P30" s="297" t="s">
        <v>22</v>
      </c>
      <c r="Q30" s="298"/>
      <c r="R30" s="292"/>
      <c r="S30" s="292"/>
      <c r="T30" s="293"/>
      <c r="U30" s="294"/>
      <c r="V30" s="294"/>
      <c r="W30" s="295" t="s">
        <v>20</v>
      </c>
      <c r="X30" s="296" t="s">
        <v>21</v>
      </c>
      <c r="Y30" s="299" t="s">
        <v>22</v>
      </c>
    </row>
    <row r="31" spans="1:25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300" t="s">
        <v>18</v>
      </c>
      <c r="L31" s="301"/>
      <c r="M31" s="301"/>
      <c r="N31" s="302">
        <f>(850*O36)</f>
        <v>850</v>
      </c>
      <c r="O31" s="303">
        <f>E25+J25+O25+T25+Y25</f>
        <v>801.16666666666652</v>
      </c>
      <c r="P31" s="304">
        <f>N31-O31</f>
        <v>48.833333333333485</v>
      </c>
      <c r="Q31" s="305"/>
      <c r="R31" s="292"/>
      <c r="S31" s="292"/>
      <c r="T31" s="300" t="s">
        <v>18</v>
      </c>
      <c r="U31" s="301"/>
      <c r="V31" s="301"/>
      <c r="W31" s="302">
        <f>SUM(W37*N31/N35)</f>
        <v>782</v>
      </c>
      <c r="X31" s="303">
        <f>O31</f>
        <v>801.16666666666652</v>
      </c>
      <c r="Y31" s="306">
        <f>W31-O31</f>
        <v>-19.166666666666515</v>
      </c>
    </row>
    <row r="32" spans="1:25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300" t="s">
        <v>19</v>
      </c>
      <c r="L32" s="301"/>
      <c r="M32" s="301"/>
      <c r="N32" s="302">
        <f>(1180*O36)-N31</f>
        <v>330</v>
      </c>
      <c r="O32" s="303">
        <f>E26+J26+O26+T26+Y26+H32+H35+H37</f>
        <v>351.41666666666652</v>
      </c>
      <c r="P32" s="307">
        <f>N32-O32</f>
        <v>-21.416666666666515</v>
      </c>
      <c r="Q32" s="308"/>
      <c r="R32" s="292"/>
      <c r="S32" s="292"/>
      <c r="T32" s="300" t="s">
        <v>19</v>
      </c>
      <c r="U32" s="301"/>
      <c r="V32" s="301"/>
      <c r="W32" s="302">
        <f>1180-W31</f>
        <v>398</v>
      </c>
      <c r="X32" s="303">
        <f>O32</f>
        <v>351.41666666666652</v>
      </c>
      <c r="Y32" s="309">
        <f>W32-X32</f>
        <v>46.583333333333485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310" t="s">
        <v>13</v>
      </c>
      <c r="L33" s="311"/>
      <c r="M33" s="311"/>
      <c r="N33" s="312">
        <f>N31+N32</f>
        <v>1180</v>
      </c>
      <c r="O33" s="313">
        <f>O31+O32</f>
        <v>1152.583333333333</v>
      </c>
      <c r="P33" s="314">
        <f>N33-O33</f>
        <v>27.41666666666697</v>
      </c>
      <c r="Q33" s="315"/>
      <c r="R33" s="292"/>
      <c r="S33" s="292"/>
      <c r="T33" s="310" t="s">
        <v>13</v>
      </c>
      <c r="U33" s="311"/>
      <c r="V33" s="311"/>
      <c r="W33" s="312">
        <f>W31+W32</f>
        <v>1180</v>
      </c>
      <c r="X33" s="313">
        <f>O33</f>
        <v>1152.583333333333</v>
      </c>
      <c r="Y33" s="316">
        <f>W33-X33</f>
        <v>27.41666666666697</v>
      </c>
      <c r="AC33" s="287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317" t="s">
        <v>100</v>
      </c>
      <c r="L35" s="317"/>
      <c r="M35" s="317"/>
      <c r="N35" s="318">
        <v>25</v>
      </c>
      <c r="O35" s="319">
        <v>1</v>
      </c>
      <c r="P35" s="292"/>
      <c r="Q35" s="292"/>
      <c r="R35" s="292"/>
      <c r="S35" s="292"/>
      <c r="T35" s="320" t="s">
        <v>75</v>
      </c>
      <c r="U35" s="321"/>
      <c r="V35" s="321"/>
      <c r="W35" s="322">
        <v>25</v>
      </c>
      <c r="X35" s="292"/>
      <c r="Y35" s="292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323" t="s">
        <v>29</v>
      </c>
      <c r="L36" s="323"/>
      <c r="M36" s="324"/>
      <c r="N36" s="164">
        <v>25</v>
      </c>
      <c r="O36" s="325">
        <f>SUM(N36*O35/N35)</f>
        <v>1</v>
      </c>
      <c r="P36" s="143"/>
      <c r="Q36" s="143"/>
      <c r="R36" s="143"/>
      <c r="S36" s="143"/>
      <c r="T36" s="328" t="s">
        <v>98</v>
      </c>
      <c r="U36" s="329"/>
      <c r="V36" s="329"/>
      <c r="W36" s="107">
        <v>2</v>
      </c>
      <c r="X36" s="143"/>
      <c r="Y36" s="143"/>
    </row>
    <row r="37" spans="1:29" ht="23.4" thickBot="1">
      <c r="A37" s="143"/>
      <c r="B37" s="269" t="s">
        <v>94</v>
      </c>
      <c r="C37" s="270"/>
      <c r="D37" s="270"/>
      <c r="E37" s="270"/>
      <c r="F37" s="270"/>
      <c r="G37" s="271"/>
      <c r="H37" s="165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326" t="s">
        <v>99</v>
      </c>
      <c r="U37" s="327"/>
      <c r="V37" s="327"/>
      <c r="W37" s="330">
        <f>W35-W36</f>
        <v>23</v>
      </c>
      <c r="X37" s="143"/>
      <c r="Y37" s="143"/>
    </row>
  </sheetData>
  <sheetProtection algorithmName="SHA-512" hashValue="GDPuDJt1BMT8voYH+fimcRacgZClqfR9+wVW76R0DOi0lIxyGbYhHt6DiJy1QWgkme3yiJiYvTSdcKucjAud2g==" saltValue="E3wzBdz2U7B331Z9w2I3FA==" spinCount="100000" sheet="1" objects="1" scenarios="1"/>
  <mergeCells count="28"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zoomScale="115" zoomScaleNormal="115" workbookViewId="0">
      <selection activeCell="F2" sqref="F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180" t="s">
        <v>90</v>
      </c>
      <c r="B1" s="181"/>
      <c r="C1" s="181"/>
      <c r="D1" s="181"/>
      <c r="E1" s="181"/>
      <c r="F1" s="181"/>
      <c r="G1" s="182"/>
      <c r="H1" s="178" t="s">
        <v>19</v>
      </c>
      <c r="I1" s="179"/>
    </row>
    <row r="2" spans="1:11">
      <c r="H2" s="138" t="s">
        <v>82</v>
      </c>
      <c r="I2" s="138" t="s">
        <v>27</v>
      </c>
    </row>
    <row r="3" spans="1:11" ht="15.6">
      <c r="A3" s="183" t="s">
        <v>92</v>
      </c>
      <c r="B3" s="175"/>
      <c r="C3" s="175"/>
      <c r="D3" s="175"/>
      <c r="E3" s="175"/>
      <c r="F3" s="175"/>
      <c r="H3" s="135">
        <f>SUM(H10:H405)</f>
        <v>135</v>
      </c>
      <c r="I3" s="136">
        <f>SUM(I10:I405)</f>
        <v>2.25</v>
      </c>
    </row>
    <row r="4" spans="1:11">
      <c r="B4" s="175" t="s">
        <v>87</v>
      </c>
      <c r="C4" s="175"/>
      <c r="D4" s="175"/>
      <c r="E4" s="175"/>
      <c r="F4" s="175"/>
      <c r="G4" s="175"/>
      <c r="H4" s="175"/>
      <c r="I4" s="175"/>
    </row>
    <row r="5" spans="1:11">
      <c r="B5" s="175" t="s">
        <v>88</v>
      </c>
      <c r="C5" s="175"/>
      <c r="D5" s="175"/>
      <c r="E5" s="175"/>
      <c r="F5" s="175"/>
      <c r="G5" s="175"/>
      <c r="H5" s="175"/>
      <c r="I5" s="175"/>
    </row>
    <row r="6" spans="1:11">
      <c r="B6" s="175" t="s">
        <v>89</v>
      </c>
      <c r="C6" s="175"/>
      <c r="D6" s="175"/>
      <c r="E6" s="175"/>
      <c r="F6" s="175"/>
      <c r="G6" s="175"/>
      <c r="H6" s="175"/>
      <c r="I6" s="175"/>
    </row>
    <row r="7" spans="1:11" ht="14.4" thickBot="1">
      <c r="A7" s="175" t="s">
        <v>91</v>
      </c>
      <c r="B7" s="175"/>
      <c r="C7" s="175"/>
      <c r="D7" s="175"/>
      <c r="E7" s="175"/>
      <c r="F7" s="175"/>
      <c r="G7" s="175"/>
      <c r="H7" s="175"/>
      <c r="I7" s="175"/>
    </row>
    <row r="8" spans="1:11" ht="18" thickBot="1">
      <c r="A8" s="176" t="s">
        <v>95</v>
      </c>
      <c r="B8" s="177"/>
      <c r="C8" s="177"/>
      <c r="D8" s="177"/>
      <c r="E8" s="177"/>
      <c r="F8" s="177"/>
      <c r="G8" s="177"/>
      <c r="H8" s="178" t="s">
        <v>19</v>
      </c>
      <c r="I8" s="179"/>
    </row>
    <row r="9" spans="1:11" ht="15.6">
      <c r="B9" s="127" t="s">
        <v>79</v>
      </c>
      <c r="C9" s="132" t="s">
        <v>80</v>
      </c>
      <c r="D9" s="132" t="s">
        <v>81</v>
      </c>
      <c r="E9" s="127" t="s">
        <v>27</v>
      </c>
      <c r="F9" s="127" t="s">
        <v>93</v>
      </c>
      <c r="G9" s="127" t="s">
        <v>83</v>
      </c>
      <c r="H9" s="138" t="s">
        <v>82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97</v>
      </c>
      <c r="G10" s="129" t="s">
        <v>84</v>
      </c>
      <c r="H10" s="137">
        <f>IF(ISBLANK(E10), (D10-C10)*1440, E10*60)</f>
        <v>90</v>
      </c>
      <c r="I10" s="172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96</v>
      </c>
      <c r="G11" s="129" t="s">
        <v>85</v>
      </c>
      <c r="H11" s="129">
        <f t="shared" ref="H11:H74" si="0">IF(ISBLANK(E11), (D11-C11)*1440, E11)</f>
        <v>45</v>
      </c>
      <c r="I11" s="173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73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73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73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73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73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73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73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73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73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73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73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73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73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73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73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73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73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73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73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73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73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73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73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73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73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73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73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73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73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73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73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73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73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73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73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73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73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73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73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73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73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73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73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73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73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73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73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73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73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73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73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73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73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73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73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73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73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73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73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73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73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73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73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73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73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73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73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73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73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73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73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73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73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73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73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73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73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73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73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73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73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73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73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73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73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73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73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73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73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73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73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73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73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73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73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73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73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73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73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73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73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73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73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73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73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73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73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73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73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73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73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73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73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73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73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73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73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73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73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73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73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73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73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73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73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73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73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73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73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73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73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73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73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73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73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73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73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73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73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73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73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73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73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73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73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73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73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73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73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73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73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73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73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73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73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73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73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73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73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73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73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73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73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73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73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73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73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73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73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73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73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73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73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73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73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73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73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73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73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73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73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73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73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73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73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73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73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73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73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73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73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73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73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73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73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73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73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73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73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73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73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73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73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73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73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73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73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73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73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73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73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73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73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73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73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73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73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73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73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73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73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73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73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73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73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73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73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73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73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73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73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73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73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73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73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73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73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73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73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73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73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73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73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73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73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73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73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73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73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73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73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73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73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73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73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73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73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73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73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73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73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73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73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73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73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73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73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73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73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73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73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73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73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73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73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73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73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73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73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73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73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73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73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73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73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73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73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73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73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73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73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73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73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73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73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73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73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73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73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73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73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73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73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73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73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73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73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73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73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73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73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73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73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73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73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73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73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73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73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73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73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73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73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73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73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73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73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73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73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73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73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73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73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73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73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73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73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73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73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73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73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73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73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73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73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73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73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73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73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73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73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73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73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73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73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73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73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73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73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73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73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73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73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73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73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73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73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73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73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73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73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73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73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73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73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73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73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73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73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73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73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73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73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73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73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73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73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73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73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73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73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73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73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73">
        <f t="shared" si="13"/>
        <v>0</v>
      </c>
    </row>
    <row r="406" spans="1:9">
      <c r="A406" s="130">
        <v>397</v>
      </c>
      <c r="H406" s="120">
        <f>SUM(H10:H405)</f>
        <v>135</v>
      </c>
      <c r="I406" s="174">
        <f>SUM(I10:I405)</f>
        <v>2.25</v>
      </c>
    </row>
    <row r="407" spans="1:9">
      <c r="A407" s="130">
        <v>398</v>
      </c>
      <c r="H407" s="120">
        <f t="shared" si="12"/>
        <v>0</v>
      </c>
      <c r="I407" s="123">
        <f t="shared" si="13"/>
        <v>0</v>
      </c>
    </row>
    <row r="408" spans="1:9">
      <c r="A408" s="130">
        <v>399</v>
      </c>
      <c r="E408" s="121" t="s">
        <v>86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SANTO DOMINGO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2026-07-06T10:54:13Z</cp:lastPrinted>
  <dcterms:created xsi:type="dcterms:W3CDTF">2022-08-30T09:08:05Z</dcterms:created>
  <dcterms:modified xsi:type="dcterms:W3CDTF">2026-08-31T08:13:37Z</dcterms:modified>
</cp:coreProperties>
</file>