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señanza\Retribuciones\CONCERTADA\2026\"/>
    </mc:Choice>
  </mc:AlternateContent>
  <xr:revisionPtr revIDLastSave="0" documentId="13_ncr:1_{F82B5D86-E1C2-4486-AA2B-ADDC0E5828F0}" xr6:coauthVersionLast="47" xr6:coauthVersionMax="47" xr10:uidLastSave="{00000000-0000-0000-0000-000000000000}"/>
  <bookViews>
    <workbookView xWindow="-108" yWindow="-108" windowWidth="23256" windowHeight="12456" tabRatio="621" activeTab="1" xr2:uid="{00000000-000D-0000-FFFF-FFFF00000000}"/>
  </bookViews>
  <sheets>
    <sheet name="TABLAS DOCENTES" sheetId="1" r:id="rId1"/>
    <sheet name="NÓMINA DOCENTE" sheetId="2" r:id="rId2"/>
    <sheet name="TABLAS PAS" sheetId="3" r:id="rId3"/>
    <sheet name="NÓMINA PAS" sheetId="4" r:id="rId4"/>
    <sheet name="Atrasos Pago Directo" sheetId="5" r:id="rId5"/>
  </sheets>
  <externalReferences>
    <externalReference r:id="rId6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5" l="1"/>
  <c r="K31" i="5"/>
  <c r="K28" i="5"/>
  <c r="J28" i="5"/>
  <c r="L28" i="5" s="1"/>
  <c r="I33" i="5"/>
  <c r="K33" i="5" s="1"/>
  <c r="I32" i="5"/>
  <c r="K32" i="5" s="1"/>
  <c r="I31" i="5"/>
  <c r="I30" i="5"/>
  <c r="I29" i="5"/>
  <c r="K29" i="5" s="1"/>
  <c r="I28" i="5"/>
  <c r="F33" i="5"/>
  <c r="J33" i="5" s="1"/>
  <c r="F32" i="5"/>
  <c r="J32" i="5" s="1"/>
  <c r="F31" i="5"/>
  <c r="J31" i="5" s="1"/>
  <c r="L31" i="5" s="1"/>
  <c r="F30" i="5"/>
  <c r="J30" i="5" s="1"/>
  <c r="F29" i="5"/>
  <c r="J29" i="5" s="1"/>
  <c r="L29" i="5" s="1"/>
  <c r="F28" i="5"/>
  <c r="K6" i="5"/>
  <c r="K10" i="5"/>
  <c r="K14" i="5"/>
  <c r="K18" i="5"/>
  <c r="K22" i="5"/>
  <c r="J9" i="5"/>
  <c r="J11" i="5"/>
  <c r="J12" i="5"/>
  <c r="J15" i="5"/>
  <c r="J16" i="5"/>
  <c r="J19" i="5"/>
  <c r="J23" i="5"/>
  <c r="I6" i="5"/>
  <c r="I7" i="5"/>
  <c r="K7" i="5" s="1"/>
  <c r="I8" i="5"/>
  <c r="K8" i="5" s="1"/>
  <c r="I9" i="5"/>
  <c r="K9" i="5" s="1"/>
  <c r="I10" i="5"/>
  <c r="I11" i="5"/>
  <c r="K11" i="5" s="1"/>
  <c r="I12" i="5"/>
  <c r="K12" i="5" s="1"/>
  <c r="I13" i="5"/>
  <c r="K13" i="5" s="1"/>
  <c r="I14" i="5"/>
  <c r="I15" i="5"/>
  <c r="K15" i="5" s="1"/>
  <c r="I16" i="5"/>
  <c r="K16" i="5" s="1"/>
  <c r="I17" i="5"/>
  <c r="K17" i="5" s="1"/>
  <c r="I18" i="5"/>
  <c r="I19" i="5"/>
  <c r="K19" i="5" s="1"/>
  <c r="I20" i="5"/>
  <c r="K20" i="5" s="1"/>
  <c r="I21" i="5"/>
  <c r="K21" i="5" s="1"/>
  <c r="I22" i="5"/>
  <c r="I23" i="5"/>
  <c r="K23" i="5" s="1"/>
  <c r="I5" i="5"/>
  <c r="K5" i="5" s="1"/>
  <c r="F6" i="5"/>
  <c r="J6" i="5" s="1"/>
  <c r="F7" i="5"/>
  <c r="J7" i="5" s="1"/>
  <c r="F8" i="5"/>
  <c r="J8" i="5" s="1"/>
  <c r="F9" i="5"/>
  <c r="F10" i="5"/>
  <c r="J10" i="5" s="1"/>
  <c r="L10" i="5" s="1"/>
  <c r="F11" i="5"/>
  <c r="F12" i="5"/>
  <c r="F13" i="5"/>
  <c r="J13" i="5" s="1"/>
  <c r="F14" i="5"/>
  <c r="J14" i="5" s="1"/>
  <c r="F15" i="5"/>
  <c r="F16" i="5"/>
  <c r="F17" i="5"/>
  <c r="J17" i="5" s="1"/>
  <c r="F18" i="5"/>
  <c r="J18" i="5" s="1"/>
  <c r="F19" i="5"/>
  <c r="F20" i="5"/>
  <c r="J20" i="5" s="1"/>
  <c r="F21" i="5"/>
  <c r="J21" i="5" s="1"/>
  <c r="F22" i="5"/>
  <c r="J22" i="5" s="1"/>
  <c r="F23" i="5"/>
  <c r="F5" i="5"/>
  <c r="J5" i="5" s="1"/>
  <c r="L30" i="5" l="1"/>
  <c r="L32" i="5"/>
  <c r="L33" i="5"/>
  <c r="L21" i="5"/>
  <c r="L17" i="5"/>
  <c r="L7" i="5"/>
  <c r="L6" i="5"/>
  <c r="L20" i="5"/>
  <c r="L9" i="5"/>
  <c r="L23" i="5"/>
  <c r="L16" i="5"/>
  <c r="L15" i="5"/>
  <c r="L18" i="5"/>
  <c r="L5" i="5"/>
  <c r="L19" i="5"/>
  <c r="L12" i="5"/>
  <c r="L22" i="5"/>
  <c r="L11" i="5"/>
  <c r="L8" i="5"/>
  <c r="L14" i="5"/>
  <c r="L13" i="5"/>
  <c r="D93" i="4"/>
  <c r="D89" i="4"/>
  <c r="D134" i="2"/>
  <c r="H27" i="2"/>
  <c r="H28" i="2"/>
  <c r="H29" i="2"/>
  <c r="C28" i="2"/>
  <c r="J28" i="2" s="1"/>
  <c r="C29" i="2"/>
  <c r="J29" i="2" s="1"/>
  <c r="C27" i="2"/>
  <c r="J27" i="2" s="1"/>
  <c r="C58" i="2"/>
  <c r="F28" i="1"/>
  <c r="F29" i="1"/>
  <c r="F30" i="1"/>
  <c r="H20" i="2"/>
  <c r="D132" i="2" l="1"/>
  <c r="D136" i="2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A6" i="4"/>
  <c r="A29" i="4" s="1"/>
  <c r="A7" i="4"/>
  <c r="A30" i="4" s="1"/>
  <c r="A8" i="4"/>
  <c r="A31" i="4" s="1"/>
  <c r="A9" i="4"/>
  <c r="A32" i="4" s="1"/>
  <c r="A10" i="4"/>
  <c r="A33" i="4" s="1"/>
  <c r="A11" i="4"/>
  <c r="A34" i="4" s="1"/>
  <c r="A12" i="4"/>
  <c r="A35" i="4" s="1"/>
  <c r="A13" i="4"/>
  <c r="A36" i="4" s="1"/>
  <c r="A14" i="4"/>
  <c r="A37" i="4" s="1"/>
  <c r="A15" i="4"/>
  <c r="A38" i="4" s="1"/>
  <c r="A16" i="4"/>
  <c r="A39" i="4" s="1"/>
  <c r="A17" i="4"/>
  <c r="A40" i="4" s="1"/>
  <c r="A18" i="4"/>
  <c r="A41" i="4" s="1"/>
  <c r="A19" i="4"/>
  <c r="A42" i="4" s="1"/>
  <c r="A20" i="4"/>
  <c r="A43" i="4" s="1"/>
  <c r="A21" i="4"/>
  <c r="A44" i="4" s="1"/>
  <c r="A22" i="4"/>
  <c r="A45" i="4" s="1"/>
  <c r="A23" i="4"/>
  <c r="A46" i="4" s="1"/>
  <c r="A5" i="4"/>
  <c r="A28" i="4" s="1"/>
  <c r="C10" i="2" l="1"/>
  <c r="D47" i="4"/>
  <c r="D38" i="4" s="1"/>
  <c r="C47" i="4"/>
  <c r="C13" i="4"/>
  <c r="D58" i="2" l="1"/>
  <c r="J14" i="1"/>
  <c r="D54" i="2" l="1"/>
  <c r="D55" i="2"/>
  <c r="D133" i="2" s="1"/>
  <c r="E132" i="2" s="1"/>
  <c r="E55" i="2" s="1"/>
  <c r="D56" i="2"/>
  <c r="D135" i="2" s="1"/>
  <c r="E134" i="2" s="1"/>
  <c r="E56" i="2" s="1"/>
  <c r="D57" i="2"/>
  <c r="D137" i="2" s="1"/>
  <c r="E136" i="2" s="1"/>
  <c r="E57" i="2" s="1"/>
  <c r="D41" i="2"/>
  <c r="D51" i="2"/>
  <c r="F9" i="2"/>
  <c r="D7" i="2" l="1"/>
  <c r="E7" i="2"/>
  <c r="F7" i="2"/>
  <c r="G7" i="2"/>
  <c r="H7" i="2"/>
  <c r="I7" i="2"/>
  <c r="C7" i="2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5" i="4"/>
  <c r="D6" i="4"/>
  <c r="D7" i="4"/>
  <c r="D8" i="4"/>
  <c r="D9" i="4"/>
  <c r="D10" i="4"/>
  <c r="D11" i="4"/>
  <c r="D12" i="4"/>
  <c r="D13" i="4"/>
  <c r="D14" i="4"/>
  <c r="D15" i="4"/>
  <c r="C16" i="4"/>
  <c r="D16" i="4"/>
  <c r="D17" i="4"/>
  <c r="D18" i="4"/>
  <c r="D19" i="4"/>
  <c r="D20" i="4"/>
  <c r="D21" i="4"/>
  <c r="D22" i="4"/>
  <c r="D23" i="4"/>
  <c r="D5" i="4"/>
  <c r="C23" i="4" l="1"/>
  <c r="C21" i="4"/>
  <c r="C19" i="4"/>
  <c r="C17" i="4"/>
  <c r="C15" i="4"/>
  <c r="C11" i="4"/>
  <c r="C9" i="4"/>
  <c r="C7" i="4"/>
  <c r="C5" i="4"/>
  <c r="C22" i="4"/>
  <c r="C20" i="4"/>
  <c r="C18" i="4"/>
  <c r="C14" i="4"/>
  <c r="C12" i="4"/>
  <c r="C10" i="4"/>
  <c r="C8" i="4"/>
  <c r="C6" i="4"/>
  <c r="F14" i="2"/>
  <c r="D96" i="2" s="1"/>
  <c r="I10" i="2"/>
  <c r="D76" i="2" l="1"/>
  <c r="A74" i="2"/>
  <c r="A71" i="2"/>
  <c r="D70" i="2"/>
  <c r="D68" i="2"/>
  <c r="A68" i="2"/>
  <c r="A65" i="2"/>
  <c r="D8" i="2"/>
  <c r="E8" i="2"/>
  <c r="F8" i="2"/>
  <c r="D73" i="2" s="1"/>
  <c r="G8" i="2"/>
  <c r="H8" i="2"/>
  <c r="I8" i="2"/>
  <c r="D9" i="2"/>
  <c r="E9" i="2"/>
  <c r="G9" i="2"/>
  <c r="H9" i="2"/>
  <c r="I9" i="2"/>
  <c r="D10" i="2"/>
  <c r="E10" i="2"/>
  <c r="D81" i="2" s="1"/>
  <c r="F10" i="2"/>
  <c r="G10" i="2"/>
  <c r="H10" i="2"/>
  <c r="D11" i="2"/>
  <c r="E11" i="2"/>
  <c r="F11" i="2"/>
  <c r="D84" i="2" s="1"/>
  <c r="G11" i="2"/>
  <c r="D85" i="2" s="1"/>
  <c r="H11" i="2"/>
  <c r="I11" i="2"/>
  <c r="D12" i="2"/>
  <c r="E12" i="2"/>
  <c r="D90" i="2" s="1"/>
  <c r="F12" i="2"/>
  <c r="D88" i="2" s="1"/>
  <c r="G12" i="2"/>
  <c r="H12" i="2"/>
  <c r="I12" i="2"/>
  <c r="D13" i="2"/>
  <c r="E13" i="2"/>
  <c r="F13" i="2"/>
  <c r="D93" i="2" s="1"/>
  <c r="G13" i="2"/>
  <c r="H13" i="2"/>
  <c r="I13" i="2"/>
  <c r="D14" i="2"/>
  <c r="E14" i="2"/>
  <c r="G14" i="2"/>
  <c r="H14" i="2"/>
  <c r="I14" i="2"/>
  <c r="D15" i="2"/>
  <c r="D100" i="2" s="1"/>
  <c r="E15" i="2"/>
  <c r="F15" i="2"/>
  <c r="D99" i="2" s="1"/>
  <c r="G15" i="2"/>
  <c r="H15" i="2"/>
  <c r="I15" i="2"/>
  <c r="D16" i="2"/>
  <c r="E16" i="2"/>
  <c r="F16" i="2"/>
  <c r="D103" i="2" s="1"/>
  <c r="G16" i="2"/>
  <c r="H16" i="2"/>
  <c r="I16" i="2"/>
  <c r="D17" i="2"/>
  <c r="E17" i="2"/>
  <c r="F17" i="2"/>
  <c r="D106" i="2" s="1"/>
  <c r="G17" i="2"/>
  <c r="H17" i="2"/>
  <c r="I17" i="2"/>
  <c r="D18" i="2"/>
  <c r="E18" i="2"/>
  <c r="F18" i="2"/>
  <c r="D109" i="2" s="1"/>
  <c r="G18" i="2"/>
  <c r="H18" i="2"/>
  <c r="I18" i="2"/>
  <c r="D19" i="2"/>
  <c r="E19" i="2"/>
  <c r="F19" i="2"/>
  <c r="D112" i="2" s="1"/>
  <c r="G19" i="2"/>
  <c r="H19" i="2"/>
  <c r="I19" i="2"/>
  <c r="D20" i="2"/>
  <c r="E20" i="2"/>
  <c r="F20" i="2"/>
  <c r="D115" i="2" s="1"/>
  <c r="G20" i="2"/>
  <c r="I20" i="2"/>
  <c r="D21" i="2"/>
  <c r="E21" i="2"/>
  <c r="F21" i="2"/>
  <c r="D118" i="2" s="1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6" i="2"/>
  <c r="E6" i="2"/>
  <c r="F6" i="2"/>
  <c r="G6" i="2"/>
  <c r="H6" i="2"/>
  <c r="I6" i="2"/>
  <c r="J7" i="2"/>
  <c r="C8" i="2"/>
  <c r="D71" i="2" s="1"/>
  <c r="C9" i="2"/>
  <c r="J9" i="2" s="1"/>
  <c r="C11" i="2"/>
  <c r="C12" i="2"/>
  <c r="C13" i="2"/>
  <c r="C14" i="2"/>
  <c r="D94" i="2" s="1"/>
  <c r="C15" i="2"/>
  <c r="C16" i="2"/>
  <c r="D101" i="2" s="1"/>
  <c r="C17" i="2"/>
  <c r="C18" i="2"/>
  <c r="D107" i="2" s="1"/>
  <c r="C19" i="2"/>
  <c r="C20" i="2"/>
  <c r="D113" i="2" s="1"/>
  <c r="C21" i="2"/>
  <c r="D116" i="2" s="1"/>
  <c r="C22" i="2"/>
  <c r="C23" i="2"/>
  <c r="C6" i="2"/>
  <c r="D79" i="2" l="1"/>
  <c r="J10" i="2"/>
  <c r="J12" i="2"/>
  <c r="J13" i="2"/>
  <c r="J15" i="2"/>
  <c r="J11" i="2"/>
  <c r="J6" i="2"/>
  <c r="D86" i="2"/>
  <c r="D77" i="2"/>
  <c r="J22" i="2"/>
  <c r="D119" i="2"/>
  <c r="D121" i="2"/>
  <c r="D122" i="2"/>
  <c r="D124" i="2"/>
  <c r="J19" i="2"/>
  <c r="D110" i="2"/>
  <c r="J20" i="2"/>
  <c r="J17" i="2"/>
  <c r="D104" i="2"/>
  <c r="D97" i="2"/>
  <c r="D91" i="2"/>
  <c r="D82" i="2"/>
  <c r="D74" i="2"/>
  <c r="J16" i="2"/>
  <c r="J14" i="2"/>
  <c r="J8" i="2"/>
  <c r="J23" i="2"/>
  <c r="J21" i="2"/>
  <c r="J18" i="2"/>
  <c r="D65" i="2"/>
  <c r="H25" i="2" l="1"/>
  <c r="H26" i="2"/>
  <c r="C25" i="2"/>
  <c r="D128" i="2" s="1"/>
  <c r="C26" i="2"/>
  <c r="D130" i="2" s="1"/>
  <c r="F27" i="1"/>
  <c r="F26" i="1"/>
  <c r="H24" i="2"/>
  <c r="D24" i="2"/>
  <c r="D127" i="2" s="1"/>
  <c r="C24" i="2"/>
  <c r="D125" i="2" s="1"/>
  <c r="J25" i="2" l="1"/>
  <c r="J26" i="2"/>
  <c r="D39" i="2"/>
  <c r="F25" i="1"/>
  <c r="J24" i="2"/>
  <c r="D67" i="2"/>
  <c r="D76" i="4"/>
  <c r="A97" i="4"/>
  <c r="A90" i="4"/>
  <c r="D111" i="4"/>
  <c r="B23" i="4"/>
  <c r="A109" i="4"/>
  <c r="D108" i="4"/>
  <c r="D106" i="4"/>
  <c r="B22" i="4"/>
  <c r="A106" i="4"/>
  <c r="D105" i="4"/>
  <c r="B21" i="4"/>
  <c r="A103" i="4"/>
  <c r="D102" i="4"/>
  <c r="D100" i="4"/>
  <c r="B20" i="4"/>
  <c r="A100" i="4"/>
  <c r="D99" i="4"/>
  <c r="B19" i="4"/>
  <c r="D96" i="4"/>
  <c r="D94" i="4"/>
  <c r="B18" i="4"/>
  <c r="A94" i="4"/>
  <c r="D92" i="4"/>
  <c r="B17" i="4"/>
  <c r="D88" i="4"/>
  <c r="D86" i="4"/>
  <c r="B16" i="4"/>
  <c r="A86" i="4"/>
  <c r="D85" i="4"/>
  <c r="B15" i="4"/>
  <c r="A83" i="4"/>
  <c r="D82" i="4"/>
  <c r="D80" i="4"/>
  <c r="B14" i="4"/>
  <c r="A80" i="4"/>
  <c r="B13" i="4"/>
  <c r="A77" i="4"/>
  <c r="D74" i="4"/>
  <c r="B12" i="4"/>
  <c r="A74" i="4"/>
  <c r="D73" i="4"/>
  <c r="B11" i="4"/>
  <c r="A71" i="4"/>
  <c r="D70" i="4"/>
  <c r="D68" i="4"/>
  <c r="B10" i="4"/>
  <c r="A68" i="4"/>
  <c r="D67" i="4"/>
  <c r="B9" i="4"/>
  <c r="A65" i="4"/>
  <c r="D64" i="4"/>
  <c r="D62" i="4"/>
  <c r="B8" i="4"/>
  <c r="A62" i="4"/>
  <c r="D61" i="4"/>
  <c r="B7" i="4"/>
  <c r="A59" i="4"/>
  <c r="D56" i="4"/>
  <c r="B6" i="4"/>
  <c r="A56" i="4"/>
  <c r="D58" i="4"/>
  <c r="B5" i="4"/>
  <c r="A53" i="4"/>
  <c r="D53" i="4"/>
  <c r="D55" i="4"/>
  <c r="D77" i="4"/>
  <c r="D79" i="4"/>
  <c r="D59" i="4"/>
  <c r="D71" i="4"/>
  <c r="D97" i="4"/>
  <c r="D103" i="4"/>
  <c r="D65" i="4"/>
  <c r="D83" i="4"/>
  <c r="D90" i="4"/>
  <c r="D109" i="4"/>
  <c r="D46" i="4" l="1"/>
  <c r="D110" i="4" s="1"/>
  <c r="E111" i="4" s="1"/>
  <c r="D41" i="4"/>
  <c r="D29" i="4"/>
  <c r="D44" i="4"/>
  <c r="D104" i="4" s="1"/>
  <c r="E105" i="4" s="1"/>
  <c r="D40" i="4"/>
  <c r="D45" i="4"/>
  <c r="D107" i="4" s="1"/>
  <c r="E108" i="4" s="1"/>
  <c r="D37" i="4"/>
  <c r="D81" i="4" s="1"/>
  <c r="E82" i="4" s="1"/>
  <c r="D33" i="4"/>
  <c r="D69" i="4" s="1"/>
  <c r="E70" i="4" s="1"/>
  <c r="D42" i="4"/>
  <c r="D98" i="4" s="1"/>
  <c r="E99" i="4" s="1"/>
  <c r="D43" i="4"/>
  <c r="D39" i="4"/>
  <c r="E39" i="4" s="1"/>
  <c r="D35" i="4"/>
  <c r="D75" i="4" s="1"/>
  <c r="E76" i="4" s="1"/>
  <c r="D31" i="4"/>
  <c r="D63" i="4" s="1"/>
  <c r="E64" i="4" s="1"/>
  <c r="D34" i="4"/>
  <c r="D72" i="4" s="1"/>
  <c r="E73" i="4" s="1"/>
  <c r="D30" i="4"/>
  <c r="D60" i="4" s="1"/>
  <c r="E61" i="4" s="1"/>
  <c r="D28" i="4"/>
  <c r="D35" i="2"/>
  <c r="D37" i="2"/>
  <c r="D83" i="2"/>
  <c r="E85" i="2" s="1"/>
  <c r="E39" i="2" s="1"/>
  <c r="D43" i="2"/>
  <c r="D98" i="2" s="1"/>
  <c r="E100" i="2" s="1"/>
  <c r="E43" i="2" s="1"/>
  <c r="D45" i="2"/>
  <c r="D105" i="2" s="1"/>
  <c r="E106" i="2" s="1"/>
  <c r="E45" i="2" s="1"/>
  <c r="D47" i="2"/>
  <c r="D111" i="2" s="1"/>
  <c r="D48" i="2"/>
  <c r="D114" i="2" s="1"/>
  <c r="D50" i="2"/>
  <c r="D120" i="2" s="1"/>
  <c r="E121" i="2" s="1"/>
  <c r="E50" i="2" s="1"/>
  <c r="D52" i="2"/>
  <c r="D126" i="2" s="1"/>
  <c r="E127" i="2" s="1"/>
  <c r="D131" i="2"/>
  <c r="E130" i="2" s="1"/>
  <c r="D34" i="2"/>
  <c r="D36" i="2"/>
  <c r="D38" i="2"/>
  <c r="D40" i="2"/>
  <c r="D42" i="2"/>
  <c r="D95" i="2" s="1"/>
  <c r="D44" i="2"/>
  <c r="D102" i="2" s="1"/>
  <c r="D46" i="2"/>
  <c r="D108" i="2" s="1"/>
  <c r="D49" i="2"/>
  <c r="D53" i="2"/>
  <c r="D32" i="4"/>
  <c r="D36" i="4"/>
  <c r="D91" i="4" l="1"/>
  <c r="E93" i="4" s="1"/>
  <c r="E40" i="4"/>
  <c r="E54" i="2"/>
  <c r="E46" i="4"/>
  <c r="E96" i="2"/>
  <c r="E42" i="2" s="1"/>
  <c r="E42" i="4"/>
  <c r="E37" i="4"/>
  <c r="E45" i="4"/>
  <c r="E33" i="4"/>
  <c r="E35" i="4"/>
  <c r="E30" i="4"/>
  <c r="E44" i="4"/>
  <c r="E34" i="4"/>
  <c r="E31" i="4"/>
  <c r="E103" i="2"/>
  <c r="E44" i="2" s="1"/>
  <c r="E112" i="2"/>
  <c r="E47" i="2" s="1"/>
  <c r="E109" i="2"/>
  <c r="E46" i="2" s="1"/>
  <c r="E115" i="2"/>
  <c r="D129" i="2"/>
  <c r="E129" i="2" s="1"/>
  <c r="E53" i="2" s="1"/>
  <c r="D92" i="2"/>
  <c r="D57" i="4"/>
  <c r="E58" i="4" s="1"/>
  <c r="E29" i="4"/>
  <c r="D95" i="4"/>
  <c r="E96" i="4" s="1"/>
  <c r="E41" i="4"/>
  <c r="D117" i="2"/>
  <c r="D87" i="4"/>
  <c r="E89" i="4" s="1"/>
  <c r="D84" i="4"/>
  <c r="E85" i="4" s="1"/>
  <c r="E38" i="4"/>
  <c r="D101" i="4"/>
  <c r="E102" i="4" s="1"/>
  <c r="E43" i="4"/>
  <c r="D123" i="2"/>
  <c r="D54" i="4"/>
  <c r="E55" i="4" s="1"/>
  <c r="E28" i="4"/>
  <c r="D89" i="2"/>
  <c r="D87" i="2"/>
  <c r="D80" i="2"/>
  <c r="D78" i="2"/>
  <c r="D75" i="2"/>
  <c r="D72" i="2"/>
  <c r="D69" i="2"/>
  <c r="E70" i="2" s="1"/>
  <c r="E35" i="2" s="1"/>
  <c r="D66" i="2"/>
  <c r="E32" i="4"/>
  <c r="D66" i="4"/>
  <c r="E67" i="4" s="1"/>
  <c r="D78" i="4"/>
  <c r="E79" i="4" s="1"/>
  <c r="E36" i="4"/>
  <c r="E112" i="4" l="1"/>
  <c r="E76" i="2"/>
  <c r="E37" i="2" s="1"/>
  <c r="E67" i="2"/>
  <c r="E34" i="2" s="1"/>
  <c r="E47" i="4"/>
  <c r="E48" i="2"/>
  <c r="E73" i="2"/>
  <c r="E93" i="2"/>
  <c r="E81" i="2"/>
  <c r="E118" i="2"/>
  <c r="E124" i="2"/>
  <c r="E51" i="2" s="1"/>
  <c r="E52" i="2"/>
  <c r="E90" i="2"/>
  <c r="E138" i="2" l="1"/>
  <c r="E41" i="2"/>
  <c r="E49" i="2"/>
  <c r="E36" i="2"/>
  <c r="E38" i="2"/>
  <c r="E40" i="2"/>
  <c r="E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  <author>organizacion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las durante las 14 pagas del año. </t>
        </r>
      </text>
    </comment>
    <comment ref="A24" authorId="1" shapeId="0" xr:uid="{06FBFA36-FF82-41B0-BA44-676DF5F67476}">
      <text>
        <r>
          <rPr>
            <b/>
            <sz val="9"/>
            <color indexed="81"/>
            <rFont val="Tahoma"/>
            <family val="2"/>
          </rPr>
          <t>FEUSO:</t>
        </r>
        <r>
          <rPr>
            <sz val="9"/>
            <color indexed="81"/>
            <rFont val="Tahoma"/>
            <family val="2"/>
          </rPr>
          <t xml:space="preserve">
T.S. 2025 Acuerdo firmado en Madrid el 26/03/2026. Publicado en el BOE el 01/05/2026.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C52" authorId="0" shapeId="0" xr:uid="{B7CBF08B-45A6-4936-A055-F9EA95A8E78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32 horas.
</t>
        </r>
      </text>
    </comment>
    <comment ref="C5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38 horas.
</t>
        </r>
      </text>
    </comment>
    <comment ref="C55" authorId="0" shapeId="0" xr:uid="{61DC3F5F-64CE-4649-A41A-750F8136A89D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6" authorId="0" shapeId="0" xr:uid="{DAF81608-7036-4E3F-B592-E53464654C8C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  <comment ref="C57" authorId="0" shapeId="0" xr:uid="{0F8603C8-988D-48C1-8257-AE0F2FA8C802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25 horas.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organizacion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Artículo 58 VI Convenio Colectivo: trienios. </t>
        </r>
      </text>
    </comment>
    <comment ref="E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F4" authorId="0" shapeId="0" xr:uid="{0AC1076A-BB0D-402E-A0DC-8808D2AB1CE9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D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Anotar la fecha del último día del mes. Ejemplo: 31 / 08 / 2023</t>
        </r>
        <r>
          <rPr>
            <sz val="10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<sst xmlns="http://schemas.openxmlformats.org/spreadsheetml/2006/main" count="462" uniqueCount="158">
  <si>
    <t>NIVEL</t>
  </si>
  <si>
    <t>SALARIO BASE</t>
  </si>
  <si>
    <t>TRIENIO</t>
  </si>
  <si>
    <t>COMPLEMENTO AUTONÓMICO</t>
  </si>
  <si>
    <t>CONCEPTOS RETRIBUTIVOS BRUTOS</t>
  </si>
  <si>
    <t>TOTAL</t>
  </si>
  <si>
    <t>Unitario</t>
  </si>
  <si>
    <t>Suma parcial</t>
  </si>
  <si>
    <t>TOTAL BRUTO</t>
  </si>
  <si>
    <t>PERSONAL DOCENTE</t>
  </si>
  <si>
    <t>ANTIGÜEDAD</t>
  </si>
  <si>
    <t>CONCERTADO</t>
  </si>
  <si>
    <t>SITUACIÓN LABORAL</t>
  </si>
  <si>
    <t>PERIODO</t>
  </si>
  <si>
    <t>FECHA DE ALTA EN EL CENTRO</t>
  </si>
  <si>
    <t>Nº HORAS</t>
  </si>
  <si>
    <t>Nº TRIENIOS</t>
  </si>
  <si>
    <t xml:space="preserve">TOTAL </t>
  </si>
  <si>
    <t>NÓMINA DESGLOSADA</t>
  </si>
  <si>
    <t>COMPLEMENTO AUTONÓMICO C.A.R.</t>
  </si>
  <si>
    <t xml:space="preserve">DESGLOSE DE LOS DIFERENTES CONCEPTOS </t>
  </si>
  <si>
    <t>CATEGORÍA PROFESIONAL</t>
  </si>
  <si>
    <t>RETRIBUCIÓN TOTAL ANUAL</t>
  </si>
  <si>
    <t>NIVEL NO CONCERTADO</t>
  </si>
  <si>
    <t>2.1.1.</t>
  </si>
  <si>
    <t>JEFE DE ADMINISTRACIÓN O SECRETARÍA</t>
  </si>
  <si>
    <t>2.1.2.</t>
  </si>
  <si>
    <t>JEFE DE NEGOCIADO</t>
  </si>
  <si>
    <t>2.1.3.</t>
  </si>
  <si>
    <t>OFICIAL CONTABLE</t>
  </si>
  <si>
    <t>2.1.4.</t>
  </si>
  <si>
    <t>RECEPCIONISTA, TELEFONISTA</t>
  </si>
  <si>
    <t>2.1.5.</t>
  </si>
  <si>
    <t>AUXILIAR ADMINISTRATIVO</t>
  </si>
  <si>
    <t>2.2.1.</t>
  </si>
  <si>
    <t>CUIDADOR</t>
  </si>
  <si>
    <t>CONSERJE</t>
  </si>
  <si>
    <t>PORTERO</t>
  </si>
  <si>
    <t>GUARDA, VIGILANTE</t>
  </si>
  <si>
    <t>GOBERNANTE</t>
  </si>
  <si>
    <t>EMPLEADO DE LIMPIEZA, COSTURA, LAVADO Y PLANCHA</t>
  </si>
  <si>
    <t>JEFE DE COCINA</t>
  </si>
  <si>
    <t>COCINERO</t>
  </si>
  <si>
    <t>AYUDANTE DE COCINA</t>
  </si>
  <si>
    <t>EMPLEADO DEL SERVICIO DE COMEDOR</t>
  </si>
  <si>
    <t>OFICIAL DE 1ª DE OFICIOS</t>
  </si>
  <si>
    <t>OFICIAL DE 2ª DE OFICIOS</t>
  </si>
  <si>
    <t>EMPLEADO DE MANTENIMIENTO, JARDINERÍA, Y OFICIOS VARIOS</t>
  </si>
  <si>
    <t>CONDUCTORES</t>
  </si>
  <si>
    <t>PERSONAL DE ADMINISTRACIÓN Y SERVICIOS</t>
  </si>
  <si>
    <t>% JORNADA</t>
  </si>
  <si>
    <t>COMPLEMENTO BACHILLERATO</t>
  </si>
  <si>
    <t>COMPLEMENTO LICENCIADOS 1º Y 2º ESO</t>
  </si>
  <si>
    <t>GENERAL</t>
  </si>
  <si>
    <t>SINGULAR</t>
  </si>
  <si>
    <t>COMPLEMENTOS LA RIOJA</t>
  </si>
  <si>
    <t>TRIENIOS</t>
  </si>
  <si>
    <t>F.P. DE GRADOS MEDIOS - TITULAR</t>
  </si>
  <si>
    <t>F.P. DE GRADOS SUPERIORES - TITULAR</t>
  </si>
  <si>
    <t>F.P. BASICA - TITULAR</t>
  </si>
  <si>
    <t>F.P. BASICA - ADJUNTO</t>
  </si>
  <si>
    <t>F.P. DE GRADOS SUPERIORES - ADJUNTO</t>
  </si>
  <si>
    <t>F.P. DE GRADOS MEDIOS - ADJUNTO</t>
  </si>
  <si>
    <t>RETRIBUCION BRUTA ANUAL SIN ANTIGÜEDAD</t>
  </si>
  <si>
    <t>CATEGORIA PROFESIONAL</t>
  </si>
  <si>
    <t xml:space="preserve">EDUCACION ESPECIAL </t>
  </si>
  <si>
    <t>TOTAL  ANUAL</t>
  </si>
  <si>
    <t>BACHILLERATO NO CONCERTADO</t>
  </si>
  <si>
    <t>NO CONCERTADO</t>
  </si>
  <si>
    <t>ORIENTADORA DE INFANTIL</t>
  </si>
  <si>
    <t>MAESTRA DE INFANTIL</t>
  </si>
  <si>
    <t>ORIENTADORA DE PRIMARIA</t>
  </si>
  <si>
    <t>PROFESORA DE BACHILLERATO</t>
  </si>
  <si>
    <t>PROFESORA DE 1º Y 2º ESO - LICENCIADOS</t>
  </si>
  <si>
    <t>PROFESORA DE 1º Y 2º ESO - MAESTROS</t>
  </si>
  <si>
    <t>PROFESORA DE 3º Y 4º ESO</t>
  </si>
  <si>
    <t>ORIENTADORA DE 1º Y 2º ESO</t>
  </si>
  <si>
    <t>ORIENTADORA DE 3º Y 4º ESO</t>
  </si>
  <si>
    <t>ORIENTADORA DE FP BASICA</t>
  </si>
  <si>
    <t>PROFESOR DE BACHILLERATO</t>
  </si>
  <si>
    <t>MAESTRA DE PRIMARIA</t>
  </si>
  <si>
    <t>COMPLEMENTO LICENCIADO 1º Y 2º ESO</t>
  </si>
  <si>
    <t>PROFESORA DE                               1º 2º ESO LICENCIADO</t>
  </si>
  <si>
    <t>COMPLEMENTO AUTONÓMICO MAESTROS 1º Y 2º ESO</t>
  </si>
  <si>
    <t>PROFESORA DE             1º 2º ESO MAESTRO</t>
  </si>
  <si>
    <t>ORIENTADORA DE                          1º Y 2º ESO</t>
  </si>
  <si>
    <t>PROFESORA DE                   3º Y 4º ESO</t>
  </si>
  <si>
    <t>FP GRADO MEDIO PROFESOR TITULAR</t>
  </si>
  <si>
    <t>FP GRADO      MEDIO                    PROFESOR ADJUNTO</t>
  </si>
  <si>
    <t>FP GRADO      SUPERIOR                    PROFESOR       ADJUNTO</t>
  </si>
  <si>
    <t>FP GRADO        SUPERIOR          PROFESOR       TITULAR</t>
  </si>
  <si>
    <t>FP BASICA          PROFESOR       TITULAR</t>
  </si>
  <si>
    <t>FP BASICA                    PROFESOR       ADJUNTO</t>
  </si>
  <si>
    <t>ORIENTADORA FP BASICA</t>
  </si>
  <si>
    <t>PROFESORA EDUCACION ESPECIAL</t>
  </si>
  <si>
    <t>EDUCACION ESPECIAL INFANTIL Y PRIMARIA</t>
  </si>
  <si>
    <t>COMPLEMENTO LICENCIADOS                       1º Y 2º ESO</t>
  </si>
  <si>
    <t>DOCENTE CONCERTADO</t>
  </si>
  <si>
    <t>PRIMARIA</t>
  </si>
  <si>
    <t>ED. ESPECIAL</t>
  </si>
  <si>
    <t>ESO: 1º Y 2º</t>
  </si>
  <si>
    <t>ESO: 3º Y 4º</t>
  </si>
  <si>
    <t>COMPLEMENTO ARTÍCULO 67 DEL CONVENIO COLECTIVO</t>
  </si>
  <si>
    <t xml:space="preserve">BACHILLERATO NO CONCERTADO </t>
  </si>
  <si>
    <t>COMPLEMENTO AUTONOMICO MAESTROS  1º Y 2º ESO</t>
  </si>
  <si>
    <t>RETRIBUCION BRUTA             ANUAL SIN ANTIGÜEDAD</t>
  </si>
  <si>
    <t>COMPLEMENTO AUTONOMICO         MAESTROS 1º Y 2º ESO</t>
  </si>
  <si>
    <t>COMPLEMENTO LICENCIADOS 1º Y 2º                      ESO</t>
  </si>
  <si>
    <t>TÉCNICA DEL 1º CICLO DE EDUCACIÓN INFANTIL</t>
  </si>
  <si>
    <t>MAESTRA DEL 1º CICLO DE EDUCACIÓN INFANTIL</t>
  </si>
  <si>
    <t>COMPLEMENTO DIRECTORES: SALARIO                    VII CONVENIO</t>
  </si>
  <si>
    <t>COMPLEMENTO DIRECTORES: TRIENIO                    VII CONVENIO</t>
  </si>
  <si>
    <t>CICLO GRADO SUPERIOR</t>
  </si>
  <si>
    <t>CICLO GRADO MEDIO</t>
  </si>
  <si>
    <t>VII CONVENIO</t>
  </si>
  <si>
    <r>
      <t xml:space="preserve">DOCENTE </t>
    </r>
    <r>
      <rPr>
        <b/>
        <u/>
        <sz val="20"/>
        <color theme="1"/>
        <rFont val="Calibri"/>
        <family val="2"/>
        <scheme val="minor"/>
      </rPr>
      <t>NO</t>
    </r>
    <r>
      <rPr>
        <b/>
        <sz val="20"/>
        <color theme="1"/>
        <rFont val="Calibri"/>
        <family val="2"/>
        <scheme val="minor"/>
      </rPr>
      <t xml:space="preserve"> CONCERTADO </t>
    </r>
  </si>
  <si>
    <t>3.1.3.</t>
  </si>
  <si>
    <t>3.1.2.</t>
  </si>
  <si>
    <t>3.1.1.</t>
  </si>
  <si>
    <t>3.2.1.</t>
  </si>
  <si>
    <t>3.2.2.</t>
  </si>
  <si>
    <t>3.3.1.</t>
  </si>
  <si>
    <t>3.3.2.</t>
  </si>
  <si>
    <t>3.3.3.</t>
  </si>
  <si>
    <t>3.3.4.</t>
  </si>
  <si>
    <t>3.4.1.</t>
  </si>
  <si>
    <t>3.4.2.</t>
  </si>
  <si>
    <t>3.4.3.</t>
  </si>
  <si>
    <t>3.4.4.</t>
  </si>
  <si>
    <t>COMPLEMENTO ART. 72 CONVENIO</t>
  </si>
  <si>
    <t>PROFESOR DE ACTIVIDADES EDUCATIVAS EXTRACURRICULARES</t>
  </si>
  <si>
    <t>INSTRUCTOR O MONITOR</t>
  </si>
  <si>
    <t>EDUCADOR</t>
  </si>
  <si>
    <t xml:space="preserve">EDUCADOR </t>
  </si>
  <si>
    <t>COMPLEMENTO DISPOSICIÓN ADICIONAL 5ª</t>
  </si>
  <si>
    <t>COMPLEMETNO DISPOSICIÓN ADICIONAL 5ª</t>
  </si>
  <si>
    <t>JEFE DE COCINA *</t>
  </si>
  <si>
    <t>COCINERO *</t>
  </si>
  <si>
    <t xml:space="preserve">* Complemento disposción adicional 5ª: 90 € jefe de cocina; 45 € cocinero </t>
  </si>
  <si>
    <t>DIFERENCIA</t>
  </si>
  <si>
    <t>PAGAS</t>
  </si>
  <si>
    <t>Salario base</t>
  </si>
  <si>
    <t xml:space="preserve">Trienios </t>
  </si>
  <si>
    <t xml:space="preserve">Total </t>
  </si>
  <si>
    <t>1.1</t>
  </si>
  <si>
    <t>PROFESOR/MAESTRO PRIMER CICLO DE EDUCACIÓN INFANTIL</t>
  </si>
  <si>
    <t>EDUCADOR INFANTIL / TÉCNICO PRIMER CICLO DE EDUCACIÓN INFANTIL</t>
  </si>
  <si>
    <t>1.3</t>
  </si>
  <si>
    <t>1.7</t>
  </si>
  <si>
    <t xml:space="preserve">EDUCADOR  </t>
  </si>
  <si>
    <t xml:space="preserve">TABLAS SALARIALES DEFINITIVAS PARA EL P.A.S. EN PAGO DIRECTO EN LA RIOJA - AÑO 2025
 SEGÚN ACUERDO FIRMADO EN MADRID EL 26/03/2026: BOE 01/05/2026
 Y ACUERDO BILATERAL REGIONAL FIRMADO EL 25/04/2025: BOE 18/02/2026      </t>
  </si>
  <si>
    <r>
      <t xml:space="preserve">COMPLEMENTOS A LA DIRECCION            Actualizados según el Real Decreto - ley 18/2022 (BOE 19/10/2022) 
</t>
    </r>
    <r>
      <rPr>
        <b/>
        <u/>
        <sz val="10"/>
        <rFont val="Arial"/>
        <family val="2"/>
      </rPr>
      <t xml:space="preserve">Actualizado a 31/05/2026 por la Consejería. </t>
    </r>
  </si>
  <si>
    <t>MAESTRA DE PRMER CICLO DE EDUCACIÓN INFANTIL</t>
  </si>
  <si>
    <t>TÉCNICA DE PRIMER CICLO DE EDUCACIÓN INFANTIL</t>
  </si>
  <si>
    <t>TÉCNICA DE 1º CICLO E. INFANTIL</t>
  </si>
  <si>
    <t>MAESTRA DE 1º CICLO E.INFANTIL</t>
  </si>
  <si>
    <t>MAESTRA DE PRIMER CICLO DE EDUCACIÓN INFANTIL</t>
  </si>
  <si>
    <r>
      <t xml:space="preserve">TABLAS SALARIALES EN LA ENSEÑANZA CONCERTADA DE LA RIOJA - AÑO 2026   
PERSONAL DOCENTE </t>
    </r>
    <r>
      <rPr>
        <b/>
        <u/>
        <sz val="18"/>
        <color rgb="FFFF0000"/>
        <rFont val="Calibri"/>
        <family val="2"/>
        <scheme val="minor"/>
      </rPr>
      <t>EN PAGO DIRECTO</t>
    </r>
    <r>
      <rPr>
        <b/>
        <sz val="18"/>
        <color theme="0"/>
        <rFont val="Calibri"/>
        <family val="2"/>
        <scheme val="minor"/>
      </rPr>
      <t xml:space="preserve">: BOE 01/05/2026  
PERSONAL DOCENTE </t>
    </r>
    <r>
      <rPr>
        <b/>
        <u/>
        <sz val="18"/>
        <color rgb="FFFF0000"/>
        <rFont val="Calibri"/>
        <family val="2"/>
        <scheme val="minor"/>
      </rPr>
      <t>EN PAGO DELEGADO</t>
    </r>
    <r>
      <rPr>
        <b/>
        <sz val="18"/>
        <color theme="0"/>
        <rFont val="Calibri"/>
        <family val="2"/>
        <scheme val="minor"/>
      </rPr>
      <t xml:space="preserve"> IMPORTES APLICADOS POR LA CONSEJERÍA DE EDUCACIÓN: ACTUALIZACIÓN MAYO DE 2026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</si>
</sst>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20"/>
      <color theme="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1"/>
      <name val="Arial"/>
      <family val="2"/>
    </font>
    <font>
      <sz val="10"/>
      <color indexed="81"/>
      <name val="Tahoma"/>
      <family val="2"/>
    </font>
    <font>
      <sz val="12"/>
      <color rgb="FF0070C0"/>
      <name val="Calibri"/>
      <family val="2"/>
      <scheme val="minor"/>
    </font>
    <font>
      <b/>
      <u/>
      <sz val="10"/>
      <name val="Arial"/>
      <family val="2"/>
    </font>
    <font>
      <b/>
      <u/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DC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14" fillId="6" borderId="14" xfId="0" applyNumberFormat="1" applyFont="1" applyFill="1" applyBorder="1" applyProtection="1">
      <protection locked="0"/>
    </xf>
    <xf numFmtId="14" fontId="13" fillId="6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4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5" fillId="4" borderId="14" xfId="0" applyNumberFormat="1" applyFont="1" applyFill="1" applyBorder="1"/>
    <xf numFmtId="4" fontId="7" fillId="4" borderId="14" xfId="0" applyNumberFormat="1" applyFont="1" applyFill="1" applyBorder="1" applyAlignment="1">
      <alignment horizontal="right"/>
    </xf>
    <xf numFmtId="4" fontId="5" fillId="7" borderId="14" xfId="0" applyNumberFormat="1" applyFont="1" applyFill="1" applyBorder="1"/>
    <xf numFmtId="4" fontId="3" fillId="0" borderId="6" xfId="0" applyNumberFormat="1" applyFont="1" applyBorder="1"/>
    <xf numFmtId="4" fontId="3" fillId="0" borderId="0" xfId="0" applyNumberFormat="1" applyFont="1"/>
    <xf numFmtId="4" fontId="5" fillId="0" borderId="14" xfId="0" applyNumberFormat="1" applyFont="1" applyBorder="1"/>
    <xf numFmtId="3" fontId="6" fillId="0" borderId="14" xfId="0" applyNumberFormat="1" applyFont="1" applyBorder="1"/>
    <xf numFmtId="4" fontId="6" fillId="0" borderId="14" xfId="0" applyNumberFormat="1" applyFont="1" applyBorder="1"/>
    <xf numFmtId="4" fontId="2" fillId="0" borderId="13" xfId="0" applyNumberFormat="1" applyFont="1" applyBorder="1"/>
    <xf numFmtId="0" fontId="3" fillId="0" borderId="0" xfId="0" applyFont="1"/>
    <xf numFmtId="4" fontId="3" fillId="0" borderId="14" xfId="0" applyNumberFormat="1" applyFont="1" applyBorder="1"/>
    <xf numFmtId="4" fontId="5" fillId="0" borderId="1" xfId="0" applyNumberFormat="1" applyFont="1" applyBorder="1"/>
    <xf numFmtId="4" fontId="6" fillId="0" borderId="14" xfId="0" applyNumberFormat="1" applyFont="1" applyBorder="1" applyAlignment="1">
      <alignment horizontal="right"/>
    </xf>
    <xf numFmtId="4" fontId="19" fillId="2" borderId="1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6" fillId="3" borderId="12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3" borderId="4" xfId="0" applyNumberFormat="1" applyFont="1" applyFill="1" applyBorder="1"/>
    <xf numFmtId="4" fontId="3" fillId="3" borderId="8" xfId="0" applyNumberFormat="1" applyFont="1" applyFill="1" applyBorder="1"/>
    <xf numFmtId="4" fontId="6" fillId="3" borderId="13" xfId="0" applyNumberFormat="1" applyFont="1" applyFill="1" applyBorder="1" applyAlignment="1">
      <alignment horizontal="right"/>
    </xf>
    <xf numFmtId="4" fontId="3" fillId="5" borderId="5" xfId="0" applyNumberFormat="1" applyFont="1" applyFill="1" applyBorder="1"/>
    <xf numFmtId="4" fontId="6" fillId="5" borderId="12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right"/>
    </xf>
    <xf numFmtId="4" fontId="3" fillId="5" borderId="4" xfId="0" applyNumberFormat="1" applyFont="1" applyFill="1" applyBorder="1"/>
    <xf numFmtId="4" fontId="6" fillId="5" borderId="13" xfId="0" applyNumberFormat="1" applyFont="1" applyFill="1" applyBorder="1" applyAlignment="1">
      <alignment horizontal="right"/>
    </xf>
    <xf numFmtId="4" fontId="3" fillId="7" borderId="5" xfId="0" applyNumberFormat="1" applyFont="1" applyFill="1" applyBorder="1"/>
    <xf numFmtId="4" fontId="6" fillId="7" borderId="11" xfId="0" applyNumberFormat="1" applyFont="1" applyFill="1" applyBorder="1" applyAlignment="1">
      <alignment horizontal="right"/>
    </xf>
    <xf numFmtId="4" fontId="3" fillId="7" borderId="4" xfId="0" applyNumberFormat="1" applyFont="1" applyFill="1" applyBorder="1"/>
    <xf numFmtId="4" fontId="6" fillId="7" borderId="12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9" fillId="2" borderId="14" xfId="0" applyNumberFormat="1" applyFont="1" applyFill="1" applyBorder="1"/>
    <xf numFmtId="4" fontId="19" fillId="2" borderId="5" xfId="0" applyNumberFormat="1" applyFont="1" applyFill="1" applyBorder="1"/>
    <xf numFmtId="4" fontId="20" fillId="2" borderId="14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14" fontId="19" fillId="2" borderId="11" xfId="0" applyNumberFormat="1" applyFont="1" applyFill="1" applyBorder="1" applyAlignment="1">
      <alignment horizontal="center"/>
    </xf>
    <xf numFmtId="0" fontId="10" fillId="0" borderId="0" xfId="1" applyFont="1" applyBorder="1" applyAlignment="1" applyProtection="1"/>
    <xf numFmtId="4" fontId="11" fillId="0" borderId="0" xfId="0" applyNumberFormat="1" applyFont="1" applyAlignment="1">
      <alignment horizontal="left"/>
    </xf>
    <xf numFmtId="0" fontId="5" fillId="0" borderId="10" xfId="0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19" fillId="2" borderId="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/>
    <xf numFmtId="4" fontId="3" fillId="5" borderId="0" xfId="0" applyNumberFormat="1" applyFont="1" applyFill="1"/>
    <xf numFmtId="4" fontId="3" fillId="5" borderId="10" xfId="0" applyNumberFormat="1" applyFont="1" applyFill="1" applyBorder="1"/>
    <xf numFmtId="4" fontId="21" fillId="0" borderId="14" xfId="0" applyNumberFormat="1" applyFont="1" applyBorder="1" applyProtection="1">
      <protection locked="0"/>
    </xf>
    <xf numFmtId="0" fontId="0" fillId="0" borderId="6" xfId="0" applyBorder="1"/>
    <xf numFmtId="0" fontId="0" fillId="0" borderId="4" xfId="0" applyBorder="1"/>
    <xf numFmtId="10" fontId="5" fillId="6" borderId="14" xfId="0" applyNumberFormat="1" applyFont="1" applyFill="1" applyBorder="1" applyAlignment="1" applyProtection="1">
      <alignment horizontal="center"/>
      <protection locked="0"/>
    </xf>
    <xf numFmtId="10" fontId="14" fillId="6" borderId="14" xfId="0" applyNumberFormat="1" applyFont="1" applyFill="1" applyBorder="1" applyProtection="1">
      <protection locked="0"/>
    </xf>
    <xf numFmtId="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9" borderId="5" xfId="0" applyNumberFormat="1" applyFont="1" applyFill="1" applyBorder="1"/>
    <xf numFmtId="4" fontId="6" fillId="9" borderId="12" xfId="0" applyNumberFormat="1" applyFont="1" applyFill="1" applyBorder="1" applyAlignment="1">
      <alignment horizontal="right"/>
    </xf>
    <xf numFmtId="4" fontId="3" fillId="9" borderId="4" xfId="0" applyNumberFormat="1" applyFont="1" applyFill="1" applyBorder="1"/>
    <xf numFmtId="4" fontId="3" fillId="10" borderId="5" xfId="0" applyNumberFormat="1" applyFont="1" applyFill="1" applyBorder="1"/>
    <xf numFmtId="4" fontId="6" fillId="10" borderId="12" xfId="0" applyNumberFormat="1" applyFont="1" applyFill="1" applyBorder="1" applyAlignment="1">
      <alignment horizontal="right"/>
    </xf>
    <xf numFmtId="4" fontId="3" fillId="10" borderId="4" xfId="0" applyNumberFormat="1" applyFont="1" applyFill="1" applyBorder="1"/>
    <xf numFmtId="4" fontId="6" fillId="10" borderId="13" xfId="0" applyNumberFormat="1" applyFont="1" applyFill="1" applyBorder="1" applyAlignment="1">
      <alignment horizontal="right"/>
    </xf>
    <xf numFmtId="4" fontId="6" fillId="10" borderId="11" xfId="0" applyNumberFormat="1" applyFont="1" applyFill="1" applyBorder="1" applyAlignment="1" applyProtection="1">
      <alignment horizontal="right"/>
      <protection hidden="1"/>
    </xf>
    <xf numFmtId="4" fontId="6" fillId="10" borderId="12" xfId="0" applyNumberFormat="1" applyFont="1" applyFill="1" applyBorder="1" applyAlignment="1" applyProtection="1">
      <alignment horizontal="right"/>
      <protection hidden="1"/>
    </xf>
    <xf numFmtId="4" fontId="6" fillId="10" borderId="13" xfId="0" applyNumberFormat="1" applyFont="1" applyFill="1" applyBorder="1" applyAlignment="1" applyProtection="1">
      <alignment horizontal="right"/>
      <protection hidden="1"/>
    </xf>
    <xf numFmtId="4" fontId="6" fillId="9" borderId="12" xfId="0" applyNumberFormat="1" applyFont="1" applyFill="1" applyBorder="1" applyAlignment="1" applyProtection="1">
      <alignment horizontal="right"/>
      <protection hidden="1"/>
    </xf>
    <xf numFmtId="4" fontId="6" fillId="9" borderId="11" xfId="0" applyNumberFormat="1" applyFont="1" applyFill="1" applyBorder="1" applyAlignment="1" applyProtection="1">
      <alignment horizontal="right"/>
      <protection hidden="1"/>
    </xf>
    <xf numFmtId="4" fontId="6" fillId="9" borderId="13" xfId="0" applyNumberFormat="1" applyFont="1" applyFill="1" applyBorder="1" applyAlignment="1" applyProtection="1">
      <alignment horizontal="right"/>
      <protection hidden="1"/>
    </xf>
    <xf numFmtId="4" fontId="6" fillId="7" borderId="12" xfId="0" applyNumberFormat="1" applyFont="1" applyFill="1" applyBorder="1" applyAlignment="1" applyProtection="1">
      <alignment horizontal="right"/>
      <protection hidden="1"/>
    </xf>
    <xf numFmtId="4" fontId="7" fillId="0" borderId="14" xfId="0" applyNumberFormat="1" applyFont="1" applyBorder="1" applyAlignment="1" applyProtection="1">
      <alignment horizontal="right"/>
      <protection hidden="1"/>
    </xf>
    <xf numFmtId="4" fontId="6" fillId="0" borderId="14" xfId="0" applyNumberFormat="1" applyFont="1" applyBorder="1" applyProtection="1">
      <protection hidden="1"/>
    </xf>
    <xf numFmtId="4" fontId="7" fillId="0" borderId="13" xfId="0" applyNumberFormat="1" applyFont="1" applyBorder="1" applyProtection="1">
      <protection hidden="1"/>
    </xf>
    <xf numFmtId="4" fontId="5" fillId="6" borderId="14" xfId="0" applyNumberFormat="1" applyFont="1" applyFill="1" applyBorder="1" applyAlignment="1">
      <alignment horizontal="center"/>
    </xf>
    <xf numFmtId="3" fontId="6" fillId="0" borderId="13" xfId="0" applyNumberFormat="1" applyFont="1" applyBorder="1"/>
    <xf numFmtId="3" fontId="6" fillId="0" borderId="9" xfId="0" applyNumberFormat="1" applyFont="1" applyBorder="1" applyProtection="1">
      <protection hidden="1"/>
    </xf>
    <xf numFmtId="3" fontId="14" fillId="6" borderId="13" xfId="0" applyNumberFormat="1" applyFont="1" applyFill="1" applyBorder="1" applyProtection="1">
      <protection locked="0"/>
    </xf>
    <xf numFmtId="4" fontId="3" fillId="7" borderId="5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Protection="1">
      <protection hidden="1"/>
    </xf>
    <xf numFmtId="4" fontId="6" fillId="7" borderId="13" xfId="0" applyNumberFormat="1" applyFont="1" applyFill="1" applyBorder="1" applyProtection="1">
      <protection hidden="1"/>
    </xf>
    <xf numFmtId="4" fontId="30" fillId="10" borderId="12" xfId="0" applyNumberFormat="1" applyFont="1" applyFill="1" applyBorder="1" applyAlignment="1">
      <alignment horizontal="right"/>
    </xf>
    <xf numFmtId="4" fontId="30" fillId="10" borderId="13" xfId="0" applyNumberFormat="1" applyFont="1" applyFill="1" applyBorder="1" applyAlignment="1">
      <alignment horizontal="right"/>
    </xf>
    <xf numFmtId="4" fontId="3" fillId="10" borderId="0" xfId="0" applyNumberFormat="1" applyFont="1" applyFill="1"/>
    <xf numFmtId="4" fontId="3" fillId="10" borderId="6" xfId="0" applyNumberFormat="1" applyFont="1" applyFill="1" applyBorder="1"/>
    <xf numFmtId="4" fontId="3" fillId="10" borderId="9" xfId="0" applyNumberFormat="1" applyFont="1" applyFill="1" applyBorder="1"/>
    <xf numFmtId="9" fontId="6" fillId="0" borderId="13" xfId="0" applyNumberFormat="1" applyFont="1" applyBorder="1" applyProtection="1">
      <protection locked="0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0" fillId="0" borderId="0" xfId="0" applyFont="1" applyProtection="1">
      <protection locked="0"/>
    </xf>
    <xf numFmtId="0" fontId="44" fillId="8" borderId="13" xfId="0" applyFont="1" applyFill="1" applyBorder="1" applyAlignment="1">
      <alignment horizontal="center" vertical="center" textRotation="90" wrapText="1"/>
    </xf>
    <xf numFmtId="0" fontId="44" fillId="8" borderId="14" xfId="0" applyFont="1" applyFill="1" applyBorder="1" applyAlignment="1">
      <alignment horizontal="center" vertical="center" textRotation="90" wrapText="1"/>
    </xf>
    <xf numFmtId="0" fontId="46" fillId="10" borderId="14" xfId="0" applyFont="1" applyFill="1" applyBorder="1"/>
    <xf numFmtId="4" fontId="47" fillId="10" borderId="14" xfId="0" applyNumberFormat="1" applyFont="1" applyFill="1" applyBorder="1" applyAlignment="1">
      <alignment horizontal="center"/>
    </xf>
    <xf numFmtId="4" fontId="5" fillId="10" borderId="14" xfId="0" applyNumberFormat="1" applyFont="1" applyFill="1" applyBorder="1" applyAlignment="1">
      <alignment horizontal="center"/>
    </xf>
    <xf numFmtId="0" fontId="5" fillId="9" borderId="14" xfId="0" applyFont="1" applyFill="1" applyBorder="1"/>
    <xf numFmtId="4" fontId="3" fillId="9" borderId="14" xfId="0" applyNumberFormat="1" applyFont="1" applyFill="1" applyBorder="1" applyAlignment="1">
      <alignment horizontal="center"/>
    </xf>
    <xf numFmtId="4" fontId="5" fillId="9" borderId="14" xfId="0" applyNumberFormat="1" applyFont="1" applyFill="1" applyBorder="1" applyAlignment="1">
      <alignment horizontal="center"/>
    </xf>
    <xf numFmtId="0" fontId="5" fillId="10" borderId="14" xfId="0" applyFont="1" applyFill="1" applyBorder="1"/>
    <xf numFmtId="4" fontId="3" fillId="10" borderId="14" xfId="0" applyNumberFormat="1" applyFont="1" applyFill="1" applyBorder="1" applyAlignment="1">
      <alignment horizontal="center"/>
    </xf>
    <xf numFmtId="0" fontId="46" fillId="9" borderId="14" xfId="0" applyFont="1" applyFill="1" applyBorder="1"/>
    <xf numFmtId="4" fontId="47" fillId="9" borderId="14" xfId="0" applyNumberFormat="1" applyFont="1" applyFill="1" applyBorder="1" applyAlignment="1">
      <alignment horizontal="center"/>
    </xf>
    <xf numFmtId="0" fontId="40" fillId="0" borderId="0" xfId="0" applyFont="1"/>
    <xf numFmtId="0" fontId="18" fillId="8" borderId="1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left" vertical="center"/>
    </xf>
    <xf numFmtId="4" fontId="47" fillId="7" borderId="14" xfId="0" applyNumberFormat="1" applyFont="1" applyFill="1" applyBorder="1" applyAlignment="1">
      <alignment horizontal="center" vertical="center"/>
    </xf>
    <xf numFmtId="0" fontId="47" fillId="0" borderId="0" xfId="0" applyFont="1" applyProtection="1">
      <protection locked="0"/>
    </xf>
    <xf numFmtId="4" fontId="46" fillId="7" borderId="14" xfId="0" applyNumberFormat="1" applyFont="1" applyFill="1" applyBorder="1" applyAlignment="1" applyProtection="1">
      <alignment horizontal="center" vertical="center"/>
      <protection hidden="1"/>
    </xf>
    <xf numFmtId="2" fontId="59" fillId="0" borderId="9" xfId="0" applyNumberFormat="1" applyFont="1" applyBorder="1" applyAlignment="1" applyProtection="1">
      <alignment horizontal="right"/>
      <protection hidden="1"/>
    </xf>
    <xf numFmtId="0" fontId="1" fillId="14" borderId="8" xfId="0" applyFont="1" applyFill="1" applyBorder="1" applyAlignment="1">
      <alignment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/>
    </xf>
    <xf numFmtId="0" fontId="1" fillId="14" borderId="14" xfId="0" applyFont="1" applyFill="1" applyBorder="1"/>
    <xf numFmtId="4" fontId="0" fillId="14" borderId="14" xfId="0" applyNumberFormat="1" applyFill="1" applyBorder="1" applyAlignment="1">
      <alignment horizontal="center"/>
    </xf>
    <xf numFmtId="4" fontId="22" fillId="14" borderId="14" xfId="0" applyNumberFormat="1" applyFont="1" applyFill="1" applyBorder="1" applyAlignment="1">
      <alignment horizontal="center"/>
    </xf>
    <xf numFmtId="4" fontId="1" fillId="14" borderId="14" xfId="0" applyNumberFormat="1" applyFont="1" applyFill="1" applyBorder="1" applyAlignment="1">
      <alignment horizontal="center"/>
    </xf>
    <xf numFmtId="0" fontId="1" fillId="14" borderId="13" xfId="0" applyFont="1" applyFill="1" applyBorder="1"/>
    <xf numFmtId="0" fontId="1" fillId="14" borderId="12" xfId="0" applyFont="1" applyFill="1" applyBorder="1"/>
    <xf numFmtId="0" fontId="1" fillId="14" borderId="14" xfId="0" applyFont="1" applyFill="1" applyBorder="1" applyAlignment="1">
      <alignment horizontal="left" vertical="center" wrapText="1"/>
    </xf>
    <xf numFmtId="0" fontId="1" fillId="14" borderId="14" xfId="0" applyFont="1" applyFill="1" applyBorder="1" applyAlignment="1">
      <alignment horizontal="left" vertical="center"/>
    </xf>
    <xf numFmtId="4" fontId="40" fillId="0" borderId="0" xfId="0" applyNumberFormat="1" applyFont="1" applyProtection="1">
      <protection locked="0"/>
    </xf>
    <xf numFmtId="10" fontId="40" fillId="0" borderId="0" xfId="0" applyNumberFormat="1" applyFont="1" applyProtection="1">
      <protection locked="0"/>
    </xf>
    <xf numFmtId="165" fontId="40" fillId="0" borderId="0" xfId="0" applyNumberFormat="1" applyFont="1" applyProtection="1">
      <protection locked="0"/>
    </xf>
    <xf numFmtId="9" fontId="40" fillId="0" borderId="0" xfId="0" applyNumberFormat="1" applyFont="1" applyProtection="1">
      <protection locked="0"/>
    </xf>
    <xf numFmtId="0" fontId="35" fillId="12" borderId="5" xfId="0" applyFont="1" applyFill="1" applyBorder="1" applyAlignment="1">
      <alignment vertical="center" wrapText="1"/>
    </xf>
    <xf numFmtId="0" fontId="35" fillId="12" borderId="4" xfId="0" applyFont="1" applyFill="1" applyBorder="1" applyAlignment="1">
      <alignment vertical="center" wrapText="1"/>
    </xf>
    <xf numFmtId="0" fontId="37" fillId="7" borderId="14" xfId="0" applyFont="1" applyFill="1" applyBorder="1" applyAlignment="1">
      <alignment horizontal="center" vertical="center"/>
    </xf>
    <xf numFmtId="9" fontId="55" fillId="0" borderId="0" xfId="0" applyNumberFormat="1" applyFont="1" applyAlignment="1">
      <alignment horizontal="center" vertical="center"/>
    </xf>
    <xf numFmtId="0" fontId="35" fillId="12" borderId="8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center" vertical="center" textRotation="90" wrapText="1"/>
    </xf>
    <xf numFmtId="0" fontId="1" fillId="5" borderId="14" xfId="0" applyFont="1" applyFill="1" applyBorder="1" applyAlignment="1">
      <alignment horizontal="left" vertical="center" textRotation="90" wrapText="1"/>
    </xf>
    <xf numFmtId="0" fontId="53" fillId="5" borderId="14" xfId="0" applyFont="1" applyFill="1" applyBorder="1" applyAlignment="1">
      <alignment horizontal="center" vertical="center" textRotation="90" wrapText="1"/>
    </xf>
    <xf numFmtId="0" fontId="1" fillId="7" borderId="14" xfId="0" applyFont="1" applyFill="1" applyBorder="1" applyAlignment="1">
      <alignment horizontal="center" vertical="center" textRotation="90" wrapText="1"/>
    </xf>
    <xf numFmtId="0" fontId="53" fillId="7" borderId="14" xfId="0" applyFont="1" applyFill="1" applyBorder="1" applyAlignment="1">
      <alignment horizontal="center" vertical="center" textRotation="90" wrapText="1"/>
    </xf>
    <xf numFmtId="0" fontId="54" fillId="12" borderId="14" xfId="0" applyFont="1" applyFill="1" applyBorder="1" applyAlignment="1">
      <alignment horizontal="center" vertical="center" textRotation="90" wrapText="1"/>
    </xf>
    <xf numFmtId="0" fontId="24" fillId="12" borderId="13" xfId="0" applyFont="1" applyFill="1" applyBorder="1"/>
    <xf numFmtId="4" fontId="25" fillId="5" borderId="14" xfId="0" applyNumberFormat="1" applyFont="1" applyFill="1" applyBorder="1" applyAlignment="1">
      <alignment horizontal="center"/>
    </xf>
    <xf numFmtId="4" fontId="27" fillId="7" borderId="14" xfId="0" applyNumberFormat="1" applyFont="1" applyFill="1" applyBorder="1" applyAlignment="1">
      <alignment horizontal="center"/>
    </xf>
    <xf numFmtId="4" fontId="29" fillId="7" borderId="14" xfId="0" applyNumberFormat="1" applyFont="1" applyFill="1" applyBorder="1" applyAlignment="1">
      <alignment horizontal="center"/>
    </xf>
    <xf numFmtId="4" fontId="26" fillId="12" borderId="14" xfId="0" applyNumberFormat="1" applyFont="1" applyFill="1" applyBorder="1" applyAlignment="1">
      <alignment horizontal="center"/>
    </xf>
    <xf numFmtId="0" fontId="22" fillId="0" borderId="0" xfId="0" applyFont="1"/>
    <xf numFmtId="0" fontId="24" fillId="12" borderId="14" xfId="0" applyFont="1" applyFill="1" applyBorder="1"/>
    <xf numFmtId="0" fontId="26" fillId="12" borderId="14" xfId="0" applyFont="1" applyFill="1" applyBorder="1"/>
    <xf numFmtId="4" fontId="27" fillId="5" borderId="3" xfId="0" applyNumberFormat="1" applyFont="1" applyFill="1" applyBorder="1" applyAlignment="1">
      <alignment horizontal="center"/>
    </xf>
    <xf numFmtId="4" fontId="27" fillId="5" borderId="14" xfId="0" applyNumberFormat="1" applyFont="1" applyFill="1" applyBorder="1" applyAlignment="1">
      <alignment horizontal="center"/>
    </xf>
    <xf numFmtId="4" fontId="29" fillId="5" borderId="14" xfId="0" applyNumberFormat="1" applyFont="1" applyFill="1" applyBorder="1" applyAlignment="1">
      <alignment horizontal="center"/>
    </xf>
    <xf numFmtId="4" fontId="29" fillId="5" borderId="3" xfId="0" applyNumberFormat="1" applyFont="1" applyFill="1" applyBorder="1" applyAlignment="1">
      <alignment horizontal="center"/>
    </xf>
    <xf numFmtId="4" fontId="62" fillId="5" borderId="14" xfId="0" applyNumberFormat="1" applyFont="1" applyFill="1" applyBorder="1" applyAlignment="1">
      <alignment horizontal="center"/>
    </xf>
    <xf numFmtId="4" fontId="25" fillId="5" borderId="3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 textRotation="90" wrapText="1"/>
    </xf>
    <xf numFmtId="0" fontId="1" fillId="6" borderId="14" xfId="0" applyFont="1" applyFill="1" applyBorder="1" applyAlignment="1">
      <alignment horizontal="center" vertical="center" textRotation="90"/>
    </xf>
    <xf numFmtId="4" fontId="22" fillId="6" borderId="14" xfId="0" applyNumberFormat="1" applyFont="1" applyFill="1" applyBorder="1" applyAlignment="1">
      <alignment horizontal="center" vertical="center"/>
    </xf>
    <xf numFmtId="0" fontId="32" fillId="0" borderId="0" xfId="0" applyFont="1"/>
    <xf numFmtId="0" fontId="39" fillId="12" borderId="15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textRotation="90" wrapText="1"/>
    </xf>
    <xf numFmtId="0" fontId="38" fillId="12" borderId="16" xfId="0" applyFont="1" applyFill="1" applyBorder="1"/>
    <xf numFmtId="4" fontId="27" fillId="5" borderId="16" xfId="0" applyNumberFormat="1" applyFont="1" applyFill="1" applyBorder="1" applyAlignment="1">
      <alignment horizontal="center"/>
    </xf>
    <xf numFmtId="0" fontId="38" fillId="12" borderId="15" xfId="0" applyFont="1" applyFill="1" applyBorder="1"/>
    <xf numFmtId="4" fontId="27" fillId="5" borderId="15" xfId="0" applyNumberFormat="1" applyFont="1" applyFill="1" applyBorder="1" applyAlignment="1">
      <alignment horizontal="center"/>
    </xf>
    <xf numFmtId="0" fontId="38" fillId="15" borderId="0" xfId="0" applyFont="1" applyFill="1"/>
    <xf numFmtId="4" fontId="29" fillId="15" borderId="0" xfId="0" applyNumberFormat="1" applyFont="1" applyFill="1" applyAlignment="1">
      <alignment horizontal="center"/>
    </xf>
    <xf numFmtId="0" fontId="40" fillId="0" borderId="0" xfId="0" applyFont="1" applyAlignment="1" applyProtection="1">
      <alignment horizontal="center" vertical="center"/>
      <protection locked="0"/>
    </xf>
    <xf numFmtId="0" fontId="65" fillId="0" borderId="0" xfId="0" applyFont="1" applyProtection="1">
      <protection locked="0"/>
    </xf>
    <xf numFmtId="0" fontId="1" fillId="6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 wrapText="1"/>
    </xf>
    <xf numFmtId="4" fontId="6" fillId="0" borderId="13" xfId="0" applyNumberFormat="1" applyFont="1" applyBorder="1" applyProtection="1">
      <protection hidden="1"/>
    </xf>
    <xf numFmtId="4" fontId="3" fillId="7" borderId="13" xfId="0" applyNumberFormat="1" applyFont="1" applyFill="1" applyBorder="1" applyAlignment="1">
      <alignment vertical="center"/>
    </xf>
    <xf numFmtId="4" fontId="19" fillId="2" borderId="13" xfId="0" applyNumberFormat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3" fillId="3" borderId="6" xfId="0" applyNumberFormat="1" applyFont="1" applyFill="1" applyBorder="1"/>
    <xf numFmtId="4" fontId="22" fillId="14" borderId="1" xfId="0" applyNumberFormat="1" applyFont="1" applyFill="1" applyBorder="1" applyAlignment="1">
      <alignment horizontal="center"/>
    </xf>
    <xf numFmtId="4" fontId="0" fillId="14" borderId="1" xfId="0" applyNumberFormat="1" applyFill="1" applyBorder="1" applyAlignment="1">
      <alignment horizontal="center"/>
    </xf>
    <xf numFmtId="4" fontId="22" fillId="14" borderId="3" xfId="0" applyNumberFormat="1" applyFont="1" applyFill="1" applyBorder="1" applyAlignment="1">
      <alignment horizontal="center"/>
    </xf>
    <xf numFmtId="4" fontId="0" fillId="14" borderId="3" xfId="0" applyNumberForma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" fillId="14" borderId="8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5" xfId="0" applyNumberFormat="1" applyBorder="1"/>
    <xf numFmtId="0" fontId="1" fillId="14" borderId="14" xfId="0" applyFont="1" applyFill="1" applyBorder="1" applyAlignment="1">
      <alignment vertical="center" wrapText="1"/>
    </xf>
    <xf numFmtId="0" fontId="1" fillId="14" borderId="14" xfId="0" applyFont="1" applyFill="1" applyBorder="1" applyAlignment="1">
      <alignment horizontal="center" vertical="center" wrapText="1"/>
    </xf>
    <xf numFmtId="165" fontId="40" fillId="0" borderId="0" xfId="0" applyNumberFormat="1" applyFont="1" applyAlignment="1" applyProtection="1">
      <alignment horizontal="center" vertical="center" wrapText="1"/>
      <protection locked="0"/>
    </xf>
    <xf numFmtId="4" fontId="6" fillId="10" borderId="11" xfId="0" applyNumberFormat="1" applyFont="1" applyFill="1" applyBorder="1" applyAlignment="1">
      <alignment horizontal="center"/>
    </xf>
    <xf numFmtId="4" fontId="6" fillId="10" borderId="12" xfId="0" applyNumberFormat="1" applyFont="1" applyFill="1" applyBorder="1" applyAlignment="1">
      <alignment horizontal="center"/>
    </xf>
    <xf numFmtId="4" fontId="6" fillId="10" borderId="13" xfId="0" applyNumberFormat="1" applyFont="1" applyFill="1" applyBorder="1" applyAlignment="1">
      <alignment horizontal="center"/>
    </xf>
    <xf numFmtId="4" fontId="6" fillId="9" borderId="11" xfId="0" applyNumberFormat="1" applyFont="1" applyFill="1" applyBorder="1" applyAlignment="1">
      <alignment horizontal="center"/>
    </xf>
    <xf numFmtId="4" fontId="6" fillId="9" borderId="12" xfId="0" applyNumberFormat="1" applyFont="1" applyFill="1" applyBorder="1" applyAlignment="1">
      <alignment horizontal="center"/>
    </xf>
    <xf numFmtId="4" fontId="6" fillId="9" borderId="13" xfId="0" applyNumberFormat="1" applyFont="1" applyFill="1" applyBorder="1" applyAlignment="1">
      <alignment horizontal="center"/>
    </xf>
    <xf numFmtId="3" fontId="31" fillId="9" borderId="11" xfId="0" applyNumberFormat="1" applyFont="1" applyFill="1" applyBorder="1" applyAlignment="1">
      <alignment horizontal="center" vertical="center" textRotation="90" wrapText="1"/>
    </xf>
    <xf numFmtId="0" fontId="49" fillId="9" borderId="12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/>
    </xf>
    <xf numFmtId="0" fontId="49" fillId="10" borderId="12" xfId="0" applyFont="1" applyFill="1" applyBorder="1" applyAlignment="1">
      <alignment horizontal="center" vertical="center" textRotation="90" wrapText="1"/>
    </xf>
    <xf numFmtId="3" fontId="31" fillId="10" borderId="12" xfId="0" applyNumberFormat="1" applyFont="1" applyFill="1" applyBorder="1" applyAlignment="1">
      <alignment horizontal="center" vertical="center" textRotation="90" wrapText="1"/>
    </xf>
    <xf numFmtId="3" fontId="31" fillId="10" borderId="13" xfId="0" applyNumberFormat="1" applyFont="1" applyFill="1" applyBorder="1" applyAlignment="1">
      <alignment horizontal="center" vertical="center" textRotation="90" wrapText="1"/>
    </xf>
    <xf numFmtId="0" fontId="50" fillId="9" borderId="12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left" vertical="center" wrapText="1"/>
      <protection locked="0"/>
    </xf>
    <xf numFmtId="0" fontId="56" fillId="11" borderId="1" xfId="0" applyFont="1" applyFill="1" applyBorder="1" applyAlignment="1">
      <alignment horizontal="center" vertical="center" wrapText="1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textRotation="90"/>
    </xf>
    <xf numFmtId="3" fontId="5" fillId="8" borderId="12" xfId="0" applyNumberFormat="1" applyFont="1" applyFill="1" applyBorder="1" applyAlignment="1">
      <alignment horizontal="center" vertical="center" textRotation="90"/>
    </xf>
    <xf numFmtId="3" fontId="5" fillId="8" borderId="13" xfId="0" applyNumberFormat="1" applyFont="1" applyFill="1" applyBorder="1" applyAlignment="1">
      <alignment horizontal="center" vertical="center" textRotation="90"/>
    </xf>
    <xf numFmtId="0" fontId="41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9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42" fillId="8" borderId="2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14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45" fillId="8" borderId="11" xfId="0" applyFont="1" applyFill="1" applyBorder="1" applyAlignment="1">
      <alignment horizontal="center" vertical="center" textRotation="90" wrapText="1"/>
    </xf>
    <xf numFmtId="0" fontId="40" fillId="8" borderId="12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wrapText="1"/>
    </xf>
    <xf numFmtId="0" fontId="43" fillId="8" borderId="12" xfId="0" applyFont="1" applyFill="1" applyBorder="1" applyAlignment="1">
      <alignment horizontal="center" vertical="center" wrapText="1"/>
    </xf>
    <xf numFmtId="0" fontId="43" fillId="8" borderId="13" xfId="0" applyFont="1" applyFill="1" applyBorder="1" applyAlignment="1">
      <alignment horizontal="center" vertical="center" wrapText="1"/>
    </xf>
    <xf numFmtId="0" fontId="41" fillId="8" borderId="11" xfId="0" applyFont="1" applyFill="1" applyBorder="1" applyAlignment="1">
      <alignment horizontal="center" vertical="center" wrapText="1"/>
    </xf>
    <xf numFmtId="0" fontId="42" fillId="8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4" fontId="28" fillId="7" borderId="7" xfId="0" applyNumberFormat="1" applyFont="1" applyFill="1" applyBorder="1" applyAlignment="1">
      <alignment horizontal="center" vertical="center" textRotation="90" wrapText="1"/>
    </xf>
    <xf numFmtId="4" fontId="28" fillId="7" borderId="20" xfId="0" applyNumberFormat="1" applyFont="1" applyFill="1" applyBorder="1" applyAlignment="1">
      <alignment horizontal="center" vertical="center" textRotation="90" wrapText="1"/>
    </xf>
    <xf numFmtId="4" fontId="28" fillId="7" borderId="10" xfId="0" applyNumberFormat="1" applyFont="1" applyFill="1" applyBorder="1" applyAlignment="1">
      <alignment horizontal="center" vertical="center" textRotation="90" wrapText="1"/>
    </xf>
    <xf numFmtId="4" fontId="6" fillId="7" borderId="1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3" fontId="31" fillId="7" borderId="11" xfId="0" applyNumberFormat="1" applyFont="1" applyFill="1" applyBorder="1" applyAlignment="1">
      <alignment horizontal="center" vertical="center" textRotation="90" wrapText="1"/>
    </xf>
    <xf numFmtId="0" fontId="50" fillId="7" borderId="12" xfId="0" applyFont="1" applyFill="1" applyBorder="1" applyAlignment="1">
      <alignment horizontal="center" vertical="center" textRotation="90" wrapText="1"/>
    </xf>
    <xf numFmtId="0" fontId="50" fillId="10" borderId="12" xfId="0" applyFont="1" applyFill="1" applyBorder="1" applyAlignment="1">
      <alignment horizontal="center" vertical="center" textRotation="90" wrapText="1"/>
    </xf>
    <xf numFmtId="0" fontId="50" fillId="7" borderId="13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 shrinkToFit="1"/>
    </xf>
    <xf numFmtId="3" fontId="31" fillId="10" borderId="12" xfId="0" applyNumberFormat="1" applyFont="1" applyFill="1" applyBorder="1" applyAlignment="1">
      <alignment horizontal="center" vertical="center" textRotation="90" wrapText="1" shrinkToFit="1"/>
    </xf>
    <xf numFmtId="3" fontId="31" fillId="10" borderId="13" xfId="0" applyNumberFormat="1" applyFont="1" applyFill="1" applyBorder="1" applyAlignment="1">
      <alignment horizontal="center" vertical="center" textRotation="90" wrapText="1" shrinkToFit="1"/>
    </xf>
    <xf numFmtId="0" fontId="17" fillId="6" borderId="21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 wrapText="1"/>
    </xf>
    <xf numFmtId="0" fontId="17" fillId="6" borderId="23" xfId="0" applyFont="1" applyFill="1" applyBorder="1" applyAlignment="1">
      <alignment horizontal="center" vertical="center" textRotation="90" wrapText="1"/>
    </xf>
    <xf numFmtId="0" fontId="17" fillId="12" borderId="11" xfId="0" applyFont="1" applyFill="1" applyBorder="1" applyAlignment="1">
      <alignment horizontal="center" vertical="center" textRotation="90" wrapText="1"/>
    </xf>
    <xf numFmtId="0" fontId="17" fillId="12" borderId="12" xfId="0" applyFont="1" applyFill="1" applyBorder="1" applyAlignment="1">
      <alignment horizontal="center" vertical="center" textRotation="90" wrapText="1"/>
    </xf>
    <xf numFmtId="0" fontId="0" fillId="12" borderId="12" xfId="0" applyFill="1" applyBorder="1" applyAlignment="1">
      <alignment horizontal="center" vertical="center" textRotation="90" wrapText="1"/>
    </xf>
    <xf numFmtId="0" fontId="0" fillId="12" borderId="13" xfId="0" applyFill="1" applyBorder="1" applyAlignment="1">
      <alignment horizontal="center" vertical="center" textRotation="90" wrapText="1"/>
    </xf>
    <xf numFmtId="0" fontId="34" fillId="12" borderId="11" xfId="0" applyFont="1" applyFill="1" applyBorder="1" applyAlignment="1">
      <alignment horizontal="center" vertical="center" wrapText="1"/>
    </xf>
    <xf numFmtId="0" fontId="33" fillId="12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5" fillId="12" borderId="17" xfId="0" applyFont="1" applyFill="1" applyBorder="1" applyAlignment="1">
      <alignment horizontal="center" vertical="center" wrapText="1"/>
    </xf>
    <xf numFmtId="0" fontId="35" fillId="12" borderId="18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center" vertical="center" wrapText="1"/>
    </xf>
    <xf numFmtId="0" fontId="56" fillId="13" borderId="1" xfId="0" applyFont="1" applyFill="1" applyBorder="1" applyAlignment="1">
      <alignment horizontal="center"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57" fillId="13" borderId="3" xfId="0" applyFont="1" applyFill="1" applyBorder="1" applyAlignment="1">
      <alignment horizontal="center" vertical="center" wrapText="1"/>
    </xf>
    <xf numFmtId="0" fontId="51" fillId="14" borderId="11" xfId="0" applyFont="1" applyFill="1" applyBorder="1" applyAlignment="1">
      <alignment horizontal="center" vertical="center" textRotation="90" wrapText="1"/>
    </xf>
    <xf numFmtId="0" fontId="52" fillId="14" borderId="12" xfId="0" applyFont="1" applyFill="1" applyBorder="1" applyAlignment="1">
      <alignment wrapText="1"/>
    </xf>
    <xf numFmtId="0" fontId="52" fillId="14" borderId="13" xfId="0" applyFont="1" applyFill="1" applyBorder="1" applyAlignment="1">
      <alignment wrapText="1"/>
    </xf>
    <xf numFmtId="0" fontId="1" fillId="9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66" fillId="13" borderId="1" xfId="0" applyFont="1" applyFill="1" applyBorder="1" applyAlignment="1">
      <alignment horizontal="center" vertical="center" wrapText="1"/>
    </xf>
    <xf numFmtId="0" fontId="67" fillId="13" borderId="2" xfId="0" applyFont="1" applyFill="1" applyBorder="1" applyAlignment="1">
      <alignment horizontal="center" vertical="center" wrapText="1"/>
    </xf>
    <xf numFmtId="0" fontId="67" fillId="13" borderId="3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wrapText="1"/>
    </xf>
    <xf numFmtId="4" fontId="19" fillId="2" borderId="2" xfId="0" applyNumberFormat="1" applyFont="1" applyFill="1" applyBorder="1" applyAlignment="1">
      <alignment horizontal="center" wrapText="1"/>
    </xf>
    <xf numFmtId="4" fontId="19" fillId="2" borderId="3" xfId="0" applyNumberFormat="1" applyFont="1" applyFill="1" applyBorder="1" applyAlignment="1">
      <alignment horizontal="center" wrapText="1"/>
    </xf>
    <xf numFmtId="3" fontId="5" fillId="3" borderId="11" xfId="0" applyNumberFormat="1" applyFont="1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0" fontId="0" fillId="0" borderId="3" xfId="0" applyBorder="1" applyAlignment="1">
      <alignment horizontal="center" wrapText="1"/>
    </xf>
    <xf numFmtId="3" fontId="5" fillId="5" borderId="11" xfId="0" applyNumberFormat="1" applyFont="1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3" fontId="5" fillId="3" borderId="11" xfId="0" applyNumberFormat="1" applyFont="1" applyFill="1" applyBorder="1" applyAlignment="1">
      <alignment horizontal="center" vertical="center" textRotation="90" wrapText="1"/>
    </xf>
    <xf numFmtId="3" fontId="5" fillId="3" borderId="12" xfId="0" applyNumberFormat="1" applyFont="1" applyFill="1" applyBorder="1" applyAlignment="1">
      <alignment horizontal="center" vertical="center" textRotation="90" wrapText="1"/>
    </xf>
    <xf numFmtId="3" fontId="5" fillId="3" borderId="13" xfId="0" applyNumberFormat="1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3" fontId="5" fillId="5" borderId="11" xfId="0" applyNumberFormat="1" applyFon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  <xf numFmtId="3" fontId="5" fillId="3" borderId="12" xfId="0" applyNumberFormat="1" applyFont="1" applyFill="1" applyBorder="1" applyAlignment="1">
      <alignment horizontal="center" vertical="center" textRotation="90"/>
    </xf>
    <xf numFmtId="3" fontId="5" fillId="3" borderId="13" xfId="0" applyNumberFormat="1" applyFont="1" applyFill="1" applyBorder="1" applyAlignment="1">
      <alignment horizontal="center" vertical="center" textRotation="90"/>
    </xf>
    <xf numFmtId="3" fontId="5" fillId="5" borderId="12" xfId="0" applyNumberFormat="1" applyFont="1" applyFill="1" applyBorder="1" applyAlignment="1">
      <alignment horizontal="center" vertical="center" textRotation="90"/>
    </xf>
    <xf numFmtId="3" fontId="5" fillId="5" borderId="13" xfId="0" applyNumberFormat="1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textRotation="90" wrapText="1"/>
    </xf>
    <xf numFmtId="0" fontId="68" fillId="14" borderId="12" xfId="0" applyFont="1" applyFill="1" applyBorder="1" applyAlignment="1">
      <alignment wrapText="1"/>
    </xf>
    <xf numFmtId="0" fontId="68" fillId="14" borderId="13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99"/>
      <color rgb="FFFCDCF2"/>
      <color rgb="FFFEC6EF"/>
      <color rgb="FFFFCCFF"/>
      <color rgb="FFCC6600"/>
      <color rgb="FFCCFF99"/>
      <color rgb="FFFFFFCC"/>
      <color rgb="FFFF66CC"/>
      <color rgb="FFCCFF66"/>
      <color rgb="FFE6E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29</xdr:row>
      <xdr:rowOff>95248</xdr:rowOff>
    </xdr:from>
    <xdr:to>
      <xdr:col>9</xdr:col>
      <xdr:colOff>469900</xdr:colOff>
      <xdr:row>32</xdr:row>
      <xdr:rowOff>101599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5A9CC7-5E50-36FC-2A8A-E14572E55457}"/>
            </a:ext>
          </a:extLst>
        </xdr:cNvPr>
        <xdr:cNvSpPr txBox="1"/>
      </xdr:nvSpPr>
      <xdr:spPr>
        <a:xfrm>
          <a:off x="10499725" y="8832848"/>
          <a:ext cx="2886075" cy="8318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31/08/2025. </a:t>
          </a:r>
        </a:p>
      </xdr:txBody>
    </xdr:sp>
    <xdr:clientData/>
  </xdr:twoCellAnchor>
  <xdr:twoCellAnchor>
    <xdr:from>
      <xdr:col>6</xdr:col>
      <xdr:colOff>47625</xdr:colOff>
      <xdr:row>30</xdr:row>
      <xdr:rowOff>104775</xdr:rowOff>
    </xdr:from>
    <xdr:to>
      <xdr:col>6</xdr:col>
      <xdr:colOff>390525</xdr:colOff>
      <xdr:row>30</xdr:row>
      <xdr:rowOff>302894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8D5783CC-57C8-218C-3569-2889E29AAEF5}"/>
            </a:ext>
          </a:extLst>
        </xdr:cNvPr>
        <xdr:cNvSpPr/>
      </xdr:nvSpPr>
      <xdr:spPr>
        <a:xfrm>
          <a:off x="9896475" y="9086850"/>
          <a:ext cx="342900" cy="198119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622299</xdr:colOff>
      <xdr:row>33</xdr:row>
      <xdr:rowOff>73025</xdr:rowOff>
    </xdr:from>
    <xdr:to>
      <xdr:col>8</xdr:col>
      <xdr:colOff>622300</xdr:colOff>
      <xdr:row>37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E9BD9E8-2E0F-4B9A-AA4E-D2BD3CD4D962}"/>
            </a:ext>
          </a:extLst>
        </xdr:cNvPr>
        <xdr:cNvSpPr txBox="1"/>
      </xdr:nvSpPr>
      <xdr:spPr>
        <a:xfrm>
          <a:off x="9601199" y="9864725"/>
          <a:ext cx="2921001" cy="917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</a:t>
          </a:r>
          <a:r>
            <a:rPr lang="es-ES" sz="1100" b="1"/>
            <a:t>:</a:t>
          </a:r>
        </a:p>
        <a:p>
          <a:r>
            <a:rPr lang="es-ES" sz="1200" b="1"/>
            <a:t>Anotar el número de horas lectivas semanales que se imparten en cada categoría</a:t>
          </a:r>
          <a:r>
            <a:rPr lang="es-ES" sz="1100"/>
            <a:t>. </a:t>
          </a:r>
        </a:p>
      </xdr:txBody>
    </xdr:sp>
    <xdr:clientData/>
  </xdr:twoCellAnchor>
  <xdr:twoCellAnchor>
    <xdr:from>
      <xdr:col>2</xdr:col>
      <xdr:colOff>647701</xdr:colOff>
      <xdr:row>31</xdr:row>
      <xdr:rowOff>38099</xdr:rowOff>
    </xdr:from>
    <xdr:to>
      <xdr:col>5</xdr:col>
      <xdr:colOff>390526</xdr:colOff>
      <xdr:row>31</xdr:row>
      <xdr:rowOff>219075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AC358AD-98B3-457D-B252-2E26E5CABB5F}"/>
            </a:ext>
          </a:extLst>
        </xdr:cNvPr>
        <xdr:cNvSpPr/>
      </xdr:nvSpPr>
      <xdr:spPr>
        <a:xfrm flipV="1">
          <a:off x="6524626" y="9382124"/>
          <a:ext cx="2647950" cy="18097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399018</xdr:colOff>
      <xdr:row>31</xdr:row>
      <xdr:rowOff>158692</xdr:rowOff>
    </xdr:from>
    <xdr:to>
      <xdr:col>5</xdr:col>
      <xdr:colOff>732393</xdr:colOff>
      <xdr:row>32</xdr:row>
      <xdr:rowOff>148778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C566098A-D61A-4DCC-8ECE-EF167415BD34}"/>
            </a:ext>
          </a:extLst>
        </xdr:cNvPr>
        <xdr:cNvSpPr/>
      </xdr:nvSpPr>
      <xdr:spPr>
        <a:xfrm rot="2043068">
          <a:off x="9181068" y="9502717"/>
          <a:ext cx="333375" cy="21868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361950</xdr:colOff>
      <xdr:row>57</xdr:row>
      <xdr:rowOff>171451</xdr:rowOff>
    </xdr:from>
    <xdr:to>
      <xdr:col>8</xdr:col>
      <xdr:colOff>609600</xdr:colOff>
      <xdr:row>60</xdr:row>
      <xdr:rowOff>19051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ADD932-5544-4AC0-B4E2-91D583B70A07}"/>
            </a:ext>
          </a:extLst>
        </xdr:cNvPr>
        <xdr:cNvSpPr txBox="1"/>
      </xdr:nvSpPr>
      <xdr:spPr>
        <a:xfrm>
          <a:off x="9144000" y="14773276"/>
          <a:ext cx="3105150" cy="514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exacta de alta en el centro. </a:t>
          </a:r>
        </a:p>
      </xdr:txBody>
    </xdr:sp>
    <xdr:clientData/>
  </xdr:twoCellAnchor>
  <xdr:twoCellAnchor>
    <xdr:from>
      <xdr:col>4</xdr:col>
      <xdr:colOff>104775</xdr:colOff>
      <xdr:row>58</xdr:row>
      <xdr:rowOff>66675</xdr:rowOff>
    </xdr:from>
    <xdr:to>
      <xdr:col>5</xdr:col>
      <xdr:colOff>257175</xdr:colOff>
      <xdr:row>59</xdr:row>
      <xdr:rowOff>114300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401B6BFE-CC20-4B5C-8A94-CF6CA0BC47AF}"/>
            </a:ext>
          </a:extLst>
        </xdr:cNvPr>
        <xdr:cNvSpPr/>
      </xdr:nvSpPr>
      <xdr:spPr>
        <a:xfrm>
          <a:off x="7896225" y="14878050"/>
          <a:ext cx="1143000" cy="276225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798421</xdr:colOff>
      <xdr:row>23</xdr:row>
      <xdr:rowOff>189548</xdr:rowOff>
    </xdr:from>
    <xdr:to>
      <xdr:col>10</xdr:col>
      <xdr:colOff>71438</xdr:colOff>
      <xdr:row>27</xdr:row>
      <xdr:rowOff>105410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CEDD6E-8299-40E6-B732-AC503D6C3C98}"/>
            </a:ext>
          </a:extLst>
        </xdr:cNvPr>
        <xdr:cNvSpPr txBox="1"/>
      </xdr:nvSpPr>
      <xdr:spPr>
        <a:xfrm>
          <a:off x="12347484" y="6150611"/>
          <a:ext cx="1678079" cy="8366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31/01/2026. </a:t>
          </a:r>
        </a:p>
      </xdr:txBody>
    </xdr:sp>
    <xdr:clientData/>
  </xdr:twoCellAnchor>
  <xdr:twoCellAnchor>
    <xdr:from>
      <xdr:col>6</xdr:col>
      <xdr:colOff>268943</xdr:colOff>
      <xdr:row>24</xdr:row>
      <xdr:rowOff>80441</xdr:rowOff>
    </xdr:from>
    <xdr:to>
      <xdr:col>7</xdr:col>
      <xdr:colOff>574243</xdr:colOff>
      <xdr:row>24</xdr:row>
      <xdr:rowOff>294345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8A564A-059F-4C7C-9208-48AC2E4EA3C1}"/>
            </a:ext>
          </a:extLst>
        </xdr:cNvPr>
        <xdr:cNvSpPr/>
      </xdr:nvSpPr>
      <xdr:spPr>
        <a:xfrm>
          <a:off x="11548131" y="6247879"/>
          <a:ext cx="575175" cy="213904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564244</xdr:colOff>
      <xdr:row>44</xdr:row>
      <xdr:rowOff>78014</xdr:rowOff>
    </xdr:from>
    <xdr:to>
      <xdr:col>5</xdr:col>
      <xdr:colOff>1284513</xdr:colOff>
      <xdr:row>52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B5CF9D-51C3-4025-9643-14F317D79770}"/>
            </a:ext>
          </a:extLst>
        </xdr:cNvPr>
        <xdr:cNvSpPr txBox="1"/>
      </xdr:nvSpPr>
      <xdr:spPr>
        <a:xfrm>
          <a:off x="10513787" y="11214100"/>
          <a:ext cx="720269" cy="1772557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Anotar la fecha exacta de alta en el centro. </a:t>
          </a:r>
        </a:p>
      </xdr:txBody>
    </xdr:sp>
    <xdr:clientData/>
  </xdr:twoCellAnchor>
  <xdr:twoCellAnchor>
    <xdr:from>
      <xdr:col>4</xdr:col>
      <xdr:colOff>217714</xdr:colOff>
      <xdr:row>47</xdr:row>
      <xdr:rowOff>0</xdr:rowOff>
    </xdr:from>
    <xdr:to>
      <xdr:col>5</xdr:col>
      <xdr:colOff>511629</xdr:colOff>
      <xdr:row>48</xdr:row>
      <xdr:rowOff>54429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6443DEB-FA7B-43FC-BFB0-ED264EF46B93}"/>
            </a:ext>
          </a:extLst>
        </xdr:cNvPr>
        <xdr:cNvSpPr/>
      </xdr:nvSpPr>
      <xdr:spPr>
        <a:xfrm>
          <a:off x="8980714" y="11484429"/>
          <a:ext cx="1730829" cy="261257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357415</xdr:colOff>
      <xdr:row>27</xdr:row>
      <xdr:rowOff>76200</xdr:rowOff>
    </xdr:from>
    <xdr:to>
      <xdr:col>5</xdr:col>
      <xdr:colOff>1320800</xdr:colOff>
      <xdr:row>43</xdr:row>
      <xdr:rowOff>165100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509710-AB14-4D97-87CD-AB7EBA49CAC1}"/>
            </a:ext>
          </a:extLst>
        </xdr:cNvPr>
        <xdr:cNvSpPr txBox="1"/>
      </xdr:nvSpPr>
      <xdr:spPr>
        <a:xfrm>
          <a:off x="10568215" y="7175500"/>
          <a:ext cx="963385" cy="39497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Jornada anual: 1.570 horas. Artículo 31 del VII Convenio Colectivo. Anotar el número de horas semanales que se trabajan sobre la jornada semanal de 38 horas de referencia.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3</xdr:col>
      <xdr:colOff>10886</xdr:colOff>
      <xdr:row>25</xdr:row>
      <xdr:rowOff>32657</xdr:rowOff>
    </xdr:from>
    <xdr:to>
      <xdr:col>4</xdr:col>
      <xdr:colOff>1396093</xdr:colOff>
      <xdr:row>26</xdr:row>
      <xdr:rowOff>6804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F373D163-D7E5-457C-8CD3-71659A36112A}"/>
            </a:ext>
          </a:extLst>
        </xdr:cNvPr>
        <xdr:cNvSpPr/>
      </xdr:nvSpPr>
      <xdr:spPr>
        <a:xfrm flipV="1">
          <a:off x="7511143" y="6466114"/>
          <a:ext cx="2647950" cy="18097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108858</xdr:colOff>
      <xdr:row>25</xdr:row>
      <xdr:rowOff>119742</xdr:rowOff>
    </xdr:from>
    <xdr:to>
      <xdr:col>5</xdr:col>
      <xdr:colOff>442233</xdr:colOff>
      <xdr:row>26</xdr:row>
      <xdr:rowOff>131599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476D627-F917-40A5-A0DD-95DA5C81E901}"/>
            </a:ext>
          </a:extLst>
        </xdr:cNvPr>
        <xdr:cNvSpPr/>
      </xdr:nvSpPr>
      <xdr:spPr>
        <a:xfrm rot="2043068">
          <a:off x="10308772" y="6553199"/>
          <a:ext cx="333375" cy="21868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ABLAS%20SALARIALES%20LA%20RIOJA%202013%20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NÓMINAS"/>
    </sheetNames>
    <sheetDataSet>
      <sheetData sheetId="0" refreshError="1">
        <row r="3">
          <cell r="B3" t="str">
            <v>2.1.1.</v>
          </cell>
          <cell r="C3" t="str">
            <v>JEFE DE ADMINISTRACIÓN O SECRETARÍA</v>
          </cell>
        </row>
        <row r="4">
          <cell r="C4" t="str">
            <v>JEFE DE NEGOCIADO</v>
          </cell>
        </row>
        <row r="5">
          <cell r="C5" t="str">
            <v>OFICIAL CONTABLE</v>
          </cell>
        </row>
        <row r="6">
          <cell r="C6" t="str">
            <v>RECEPCIONISTA, TELEFONISTA</v>
          </cell>
        </row>
        <row r="7">
          <cell r="C7" t="str">
            <v>AUXILIAR ADMINISTRATIVO</v>
          </cell>
        </row>
        <row r="8">
          <cell r="C8" t="str">
            <v>CUIDADOR</v>
          </cell>
        </row>
        <row r="9">
          <cell r="C9" t="str">
            <v>CONSERJE</v>
          </cell>
        </row>
        <row r="10">
          <cell r="C10" t="str">
            <v>PORTERO</v>
          </cell>
        </row>
        <row r="11">
          <cell r="C11" t="str">
            <v>GUARDA, VIGILANTE</v>
          </cell>
        </row>
        <row r="12">
          <cell r="C12" t="str">
            <v>GOBERNANTE</v>
          </cell>
        </row>
        <row r="13">
          <cell r="C13" t="str">
            <v>EMPLEADO DE LIMPIEZA, COSTURA, LAVADO Y PLANCHA</v>
          </cell>
        </row>
        <row r="14">
          <cell r="C14" t="str">
            <v>JEFE DE COCINA</v>
          </cell>
        </row>
        <row r="15">
          <cell r="C15" t="str">
            <v>COCINERO</v>
          </cell>
        </row>
        <row r="16">
          <cell r="C16" t="str">
            <v>AYUDANTE DE COCINA</v>
          </cell>
        </row>
        <row r="17">
          <cell r="C17" t="str">
            <v>EMPLEADO DEL SERVICIO DE COMEDOR</v>
          </cell>
        </row>
        <row r="18">
          <cell r="C18" t="str">
            <v>OFICIAL DE 1ª DE OFICIOS</v>
          </cell>
        </row>
        <row r="19">
          <cell r="C19" t="str">
            <v>OFICIAL DE 2ª DE OFICIOS</v>
          </cell>
        </row>
        <row r="20">
          <cell r="C20" t="str">
            <v>EMPLEADO DE MANTENIMIENTO, JARDINERÍA, Y OFICIOS VARIOS</v>
          </cell>
        </row>
        <row r="21">
          <cell r="C21" t="str">
            <v>CONDUCTORES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40"/>
  <sheetViews>
    <sheetView zoomScaleNormal="100" zoomScalePageLayoutView="90" workbookViewId="0">
      <selection activeCell="C2" sqref="C2:E3"/>
    </sheetView>
  </sheetViews>
  <sheetFormatPr baseColWidth="10" defaultColWidth="10.88671875" defaultRowHeight="14.4" x14ac:dyDescent="0.3"/>
  <cols>
    <col min="1" max="1" width="8.44140625" customWidth="1"/>
    <col min="2" max="2" width="42.109375" customWidth="1"/>
    <col min="3" max="3" width="11.109375" customWidth="1"/>
    <col min="4" max="4" width="10.109375" customWidth="1"/>
    <col min="5" max="5" width="8.33203125" customWidth="1"/>
    <col min="6" max="6" width="11.33203125" customWidth="1"/>
    <col min="7" max="7" width="11.44140625" customWidth="1"/>
    <col min="8" max="8" width="10.88671875" customWidth="1"/>
    <col min="9" max="9" width="12.33203125" customWidth="1"/>
    <col min="10" max="10" width="14.109375" customWidth="1"/>
    <col min="12" max="12" width="44.33203125" bestFit="1" customWidth="1"/>
    <col min="16" max="16" width="11.88671875" bestFit="1" customWidth="1"/>
    <col min="17" max="17" width="13" bestFit="1" customWidth="1"/>
  </cols>
  <sheetData>
    <row r="1" spans="1:13" ht="90" customHeight="1" thickBot="1" x14ac:dyDescent="0.35">
      <c r="A1" s="213" t="s">
        <v>157</v>
      </c>
      <c r="B1" s="214"/>
      <c r="C1" s="214"/>
      <c r="D1" s="214"/>
      <c r="E1" s="214"/>
      <c r="F1" s="214"/>
      <c r="G1" s="214"/>
      <c r="H1" s="214"/>
      <c r="I1" s="214"/>
      <c r="J1" s="215"/>
    </row>
    <row r="2" spans="1:13" ht="39.75" customHeight="1" thickBot="1" x14ac:dyDescent="0.35">
      <c r="A2" s="133"/>
      <c r="B2" s="278" t="s">
        <v>64</v>
      </c>
      <c r="C2" s="273" t="s">
        <v>114</v>
      </c>
      <c r="D2" s="274"/>
      <c r="E2" s="275"/>
      <c r="F2" s="267" t="s">
        <v>55</v>
      </c>
      <c r="G2" s="268"/>
      <c r="H2" s="271" t="s">
        <v>56</v>
      </c>
      <c r="I2" s="272"/>
      <c r="J2" s="265" t="s">
        <v>66</v>
      </c>
    </row>
    <row r="3" spans="1:13" ht="24" customHeight="1" thickBot="1" x14ac:dyDescent="0.35">
      <c r="A3" s="134"/>
      <c r="B3" s="279"/>
      <c r="C3" s="276"/>
      <c r="D3" s="276"/>
      <c r="E3" s="277"/>
      <c r="F3" s="135" t="s">
        <v>53</v>
      </c>
      <c r="G3" s="135" t="s">
        <v>54</v>
      </c>
      <c r="H3" s="269" t="s">
        <v>114</v>
      </c>
      <c r="I3" s="270"/>
      <c r="J3" s="266"/>
      <c r="M3" s="136"/>
    </row>
    <row r="4" spans="1:13" ht="113.25" customHeight="1" thickBot="1" x14ac:dyDescent="0.35">
      <c r="A4" s="137"/>
      <c r="B4" s="280"/>
      <c r="C4" s="138" t="s">
        <v>1</v>
      </c>
      <c r="D4" s="139" t="s">
        <v>51</v>
      </c>
      <c r="E4" s="140" t="s">
        <v>52</v>
      </c>
      <c r="F4" s="141" t="s">
        <v>3</v>
      </c>
      <c r="G4" s="142" t="s">
        <v>104</v>
      </c>
      <c r="H4" s="138" t="s">
        <v>2</v>
      </c>
      <c r="I4" s="138" t="s">
        <v>96</v>
      </c>
      <c r="J4" s="143" t="s">
        <v>105</v>
      </c>
    </row>
    <row r="5" spans="1:13" ht="15.75" customHeight="1" thickBot="1" x14ac:dyDescent="0.35">
      <c r="A5" s="261" t="s">
        <v>97</v>
      </c>
      <c r="B5" s="144" t="s">
        <v>70</v>
      </c>
      <c r="C5" s="145">
        <v>1865.66</v>
      </c>
      <c r="D5" s="145"/>
      <c r="E5" s="145"/>
      <c r="F5" s="146">
        <v>706.28</v>
      </c>
      <c r="G5" s="147"/>
      <c r="H5" s="145">
        <v>43.98</v>
      </c>
      <c r="I5" s="145"/>
      <c r="J5" s="148">
        <f>SUM(C5*14)+(F5*12)</f>
        <v>34594.600000000006</v>
      </c>
      <c r="K5" s="149"/>
    </row>
    <row r="6" spans="1:13" ht="15.75" customHeight="1" thickBot="1" x14ac:dyDescent="0.35">
      <c r="A6" s="262"/>
      <c r="B6" s="150" t="s">
        <v>69</v>
      </c>
      <c r="C6" s="145">
        <v>1865.66</v>
      </c>
      <c r="D6" s="145"/>
      <c r="E6" s="145"/>
      <c r="F6" s="146">
        <v>706.28</v>
      </c>
      <c r="G6" s="147"/>
      <c r="H6" s="145">
        <v>43.98</v>
      </c>
      <c r="I6" s="145"/>
      <c r="J6" s="148">
        <f>SUM(C6*14)+(F6*12)</f>
        <v>34594.600000000006</v>
      </c>
      <c r="K6" s="149"/>
    </row>
    <row r="7" spans="1:13" ht="16.2" thickBot="1" x14ac:dyDescent="0.35">
      <c r="A7" s="263"/>
      <c r="B7" s="150" t="s">
        <v>80</v>
      </c>
      <c r="C7" s="145">
        <v>1865.66</v>
      </c>
      <c r="D7" s="145"/>
      <c r="E7" s="145"/>
      <c r="F7" s="146">
        <v>706.28</v>
      </c>
      <c r="G7" s="147"/>
      <c r="H7" s="145">
        <v>43.98</v>
      </c>
      <c r="I7" s="145"/>
      <c r="J7" s="148">
        <f t="shared" ref="J7:J8" si="0">SUM(C7*14)+(F7*12)</f>
        <v>34594.600000000006</v>
      </c>
      <c r="K7" s="149"/>
    </row>
    <row r="8" spans="1:13" ht="16.2" thickBot="1" x14ac:dyDescent="0.35">
      <c r="A8" s="263"/>
      <c r="B8" s="151" t="s">
        <v>71</v>
      </c>
      <c r="C8" s="145">
        <v>1865.66</v>
      </c>
      <c r="D8" s="152"/>
      <c r="E8" s="152"/>
      <c r="F8" s="146">
        <v>706.28</v>
      </c>
      <c r="G8" s="147"/>
      <c r="H8" s="145">
        <v>43.98</v>
      </c>
      <c r="I8" s="153"/>
      <c r="J8" s="148">
        <f t="shared" si="0"/>
        <v>34594.600000000006</v>
      </c>
      <c r="K8" s="149"/>
    </row>
    <row r="9" spans="1:13" ht="16.2" thickBot="1" x14ac:dyDescent="0.35">
      <c r="A9" s="263"/>
      <c r="B9" s="150" t="s">
        <v>73</v>
      </c>
      <c r="C9" s="145">
        <v>1865.66</v>
      </c>
      <c r="D9" s="154"/>
      <c r="E9" s="153">
        <v>325.24</v>
      </c>
      <c r="F9" s="146">
        <v>684.49</v>
      </c>
      <c r="G9" s="147"/>
      <c r="H9" s="145">
        <v>43.98</v>
      </c>
      <c r="I9" s="153">
        <v>11.47</v>
      </c>
      <c r="J9" s="148">
        <f>SUM(C9*14)+(F9*12)+(E9*14)</f>
        <v>38886.480000000003</v>
      </c>
      <c r="K9" s="149"/>
    </row>
    <row r="10" spans="1:13" ht="16.2" thickBot="1" x14ac:dyDescent="0.35">
      <c r="A10" s="263"/>
      <c r="B10" s="150" t="s">
        <v>74</v>
      </c>
      <c r="C10" s="145">
        <v>1865.66</v>
      </c>
      <c r="D10" s="155"/>
      <c r="E10" s="155"/>
      <c r="F10" s="146">
        <v>700.68</v>
      </c>
      <c r="G10" s="146">
        <v>137.07</v>
      </c>
      <c r="H10" s="145">
        <v>43.98</v>
      </c>
      <c r="I10" s="156"/>
      <c r="J10" s="148">
        <f>SUM(C10*14)+(F10*12)+(G10*14)</f>
        <v>36446.380000000005</v>
      </c>
    </row>
    <row r="11" spans="1:13" ht="16.2" thickBot="1" x14ac:dyDescent="0.35">
      <c r="A11" s="263"/>
      <c r="B11" s="151" t="s">
        <v>76</v>
      </c>
      <c r="C11" s="145">
        <v>1865.66</v>
      </c>
      <c r="D11" s="154"/>
      <c r="E11" s="153">
        <v>325.24</v>
      </c>
      <c r="F11" s="146">
        <v>684.49</v>
      </c>
      <c r="G11" s="147"/>
      <c r="H11" s="145">
        <v>43.98</v>
      </c>
      <c r="I11" s="153">
        <v>11.47</v>
      </c>
      <c r="J11" s="148">
        <f>SUM(C11*14)+(F11*12)+(E11*14)</f>
        <v>38886.480000000003</v>
      </c>
    </row>
    <row r="12" spans="1:13" ht="16.2" thickBot="1" x14ac:dyDescent="0.35">
      <c r="A12" s="263"/>
      <c r="B12" s="150" t="s">
        <v>75</v>
      </c>
      <c r="C12" s="153">
        <v>2190.9</v>
      </c>
      <c r="D12" s="155"/>
      <c r="E12" s="155"/>
      <c r="F12" s="146">
        <v>684.49</v>
      </c>
      <c r="G12" s="147"/>
      <c r="H12" s="153">
        <v>55.43</v>
      </c>
      <c r="I12" s="145"/>
      <c r="J12" s="148">
        <f t="shared" ref="J12:J13" si="1">SUM(C12*14)+(F12*12)</f>
        <v>38886.480000000003</v>
      </c>
    </row>
    <row r="13" spans="1:13" ht="16.2" thickBot="1" x14ac:dyDescent="0.35">
      <c r="A13" s="263"/>
      <c r="B13" s="151" t="s">
        <v>77</v>
      </c>
      <c r="C13" s="153">
        <v>2190.9</v>
      </c>
      <c r="D13" s="155"/>
      <c r="E13" s="155"/>
      <c r="F13" s="146">
        <v>684.49</v>
      </c>
      <c r="G13" s="147"/>
      <c r="H13" s="153">
        <v>55.43</v>
      </c>
      <c r="I13" s="153"/>
      <c r="J13" s="148">
        <f t="shared" si="1"/>
        <v>38886.480000000003</v>
      </c>
    </row>
    <row r="14" spans="1:13" ht="16.2" thickBot="1" x14ac:dyDescent="0.35">
      <c r="A14" s="263"/>
      <c r="B14" s="150" t="s">
        <v>72</v>
      </c>
      <c r="C14" s="153">
        <v>2190.9</v>
      </c>
      <c r="D14" s="153">
        <v>91.75</v>
      </c>
      <c r="E14" s="155"/>
      <c r="F14" s="146">
        <v>577.45000000000005</v>
      </c>
      <c r="G14" s="147"/>
      <c r="H14" s="153">
        <v>55.43</v>
      </c>
      <c r="I14" s="145"/>
      <c r="J14" s="148">
        <f>SUM(C14*14)+(D14*14)+(F14*12)</f>
        <v>38886.5</v>
      </c>
    </row>
    <row r="15" spans="1:13" ht="16.2" thickBot="1" x14ac:dyDescent="0.35">
      <c r="A15" s="263"/>
      <c r="B15" s="150" t="s">
        <v>57</v>
      </c>
      <c r="C15" s="153">
        <v>2190.9</v>
      </c>
      <c r="D15" s="157"/>
      <c r="E15" s="157"/>
      <c r="F15" s="146">
        <v>684.49</v>
      </c>
      <c r="G15" s="147"/>
      <c r="H15" s="153">
        <v>55.43</v>
      </c>
      <c r="I15" s="145"/>
      <c r="J15" s="148">
        <f t="shared" ref="J15:J22" si="2">SUM(C15*14)+(F15*12)</f>
        <v>38886.480000000003</v>
      </c>
      <c r="K15" s="149"/>
    </row>
    <row r="16" spans="1:13" ht="16.2" thickBot="1" x14ac:dyDescent="0.35">
      <c r="A16" s="263"/>
      <c r="B16" s="150" t="s">
        <v>62</v>
      </c>
      <c r="C16" s="153">
        <v>1982.77</v>
      </c>
      <c r="D16" s="157"/>
      <c r="E16" s="157"/>
      <c r="F16" s="146">
        <v>729.84</v>
      </c>
      <c r="G16" s="147"/>
      <c r="H16" s="153">
        <v>55.43</v>
      </c>
      <c r="I16" s="145"/>
      <c r="J16" s="148">
        <f>SUM(C16*14)+(F16*12)</f>
        <v>36516.86</v>
      </c>
      <c r="K16" s="149"/>
    </row>
    <row r="17" spans="1:11" ht="16.2" thickBot="1" x14ac:dyDescent="0.35">
      <c r="A17" s="263"/>
      <c r="B17" s="150" t="s">
        <v>58</v>
      </c>
      <c r="C17" s="153">
        <v>2190.9</v>
      </c>
      <c r="D17" s="157"/>
      <c r="E17" s="157"/>
      <c r="F17" s="146">
        <v>684.49</v>
      </c>
      <c r="G17" s="147"/>
      <c r="H17" s="153">
        <v>55.43</v>
      </c>
      <c r="I17" s="145"/>
      <c r="J17" s="148">
        <f t="shared" si="2"/>
        <v>38886.480000000003</v>
      </c>
      <c r="K17" s="149"/>
    </row>
    <row r="18" spans="1:11" ht="16.2" thickBot="1" x14ac:dyDescent="0.35">
      <c r="A18" s="263"/>
      <c r="B18" s="150" t="s">
        <v>61</v>
      </c>
      <c r="C18" s="153">
        <v>1982.77</v>
      </c>
      <c r="D18" s="157"/>
      <c r="E18" s="157"/>
      <c r="F18" s="146">
        <v>729.84</v>
      </c>
      <c r="G18" s="147"/>
      <c r="H18" s="153">
        <v>55.43</v>
      </c>
      <c r="I18" s="145"/>
      <c r="J18" s="148">
        <f t="shared" si="2"/>
        <v>36516.86</v>
      </c>
      <c r="K18" s="149"/>
    </row>
    <row r="19" spans="1:11" ht="16.2" thickBot="1" x14ac:dyDescent="0.35">
      <c r="A19" s="263"/>
      <c r="B19" s="150" t="s">
        <v>59</v>
      </c>
      <c r="C19" s="153">
        <v>2190.9</v>
      </c>
      <c r="D19" s="157"/>
      <c r="E19" s="157"/>
      <c r="F19" s="146">
        <v>684.49</v>
      </c>
      <c r="G19" s="147"/>
      <c r="H19" s="153">
        <v>55.43</v>
      </c>
      <c r="I19" s="145"/>
      <c r="J19" s="148">
        <f t="shared" si="2"/>
        <v>38886.480000000003</v>
      </c>
    </row>
    <row r="20" spans="1:11" ht="16.2" thickBot="1" x14ac:dyDescent="0.35">
      <c r="A20" s="263"/>
      <c r="B20" s="150" t="s">
        <v>60</v>
      </c>
      <c r="C20" s="153">
        <v>1982.77</v>
      </c>
      <c r="D20" s="157"/>
      <c r="E20" s="157"/>
      <c r="F20" s="146">
        <v>729.84</v>
      </c>
      <c r="G20" s="147"/>
      <c r="H20" s="153">
        <v>55.43</v>
      </c>
      <c r="I20" s="145"/>
      <c r="J20" s="148">
        <f t="shared" si="2"/>
        <v>36516.86</v>
      </c>
    </row>
    <row r="21" spans="1:11" ht="16.2" thickBot="1" x14ac:dyDescent="0.35">
      <c r="A21" s="263"/>
      <c r="B21" s="151" t="s">
        <v>78</v>
      </c>
      <c r="C21" s="153">
        <v>2190.9</v>
      </c>
      <c r="D21" s="155"/>
      <c r="E21" s="155"/>
      <c r="F21" s="146">
        <v>684.49</v>
      </c>
      <c r="G21" s="147"/>
      <c r="H21" s="153">
        <v>55.43</v>
      </c>
      <c r="I21" s="154"/>
      <c r="J21" s="148">
        <f t="shared" si="2"/>
        <v>38886.480000000003</v>
      </c>
    </row>
    <row r="22" spans="1:11" ht="16.2" thickBot="1" x14ac:dyDescent="0.35">
      <c r="A22" s="264"/>
      <c r="B22" s="150" t="s">
        <v>95</v>
      </c>
      <c r="C22" s="145">
        <v>1865.66</v>
      </c>
      <c r="D22" s="157"/>
      <c r="E22" s="157"/>
      <c r="F22" s="146">
        <v>706.28</v>
      </c>
      <c r="G22" s="147"/>
      <c r="H22" s="145">
        <v>43.98</v>
      </c>
      <c r="I22" s="145"/>
      <c r="J22" s="148">
        <f t="shared" si="2"/>
        <v>34594.600000000006</v>
      </c>
      <c r="K22" s="149"/>
    </row>
    <row r="23" spans="1:11" ht="12.75" customHeight="1" thickBot="1" x14ac:dyDescent="0.35">
      <c r="H23" s="58"/>
      <c r="I23" s="58"/>
      <c r="J23" s="58"/>
    </row>
    <row r="24" spans="1:11" ht="95.25" customHeight="1" thickBot="1" x14ac:dyDescent="0.35">
      <c r="A24" s="258" t="s">
        <v>115</v>
      </c>
      <c r="B24" s="172" t="s">
        <v>21</v>
      </c>
      <c r="C24" s="158" t="s">
        <v>1</v>
      </c>
      <c r="D24" s="159" t="s">
        <v>2</v>
      </c>
      <c r="E24" s="158" t="s">
        <v>129</v>
      </c>
      <c r="F24" s="158" t="s">
        <v>63</v>
      </c>
    </row>
    <row r="25" spans="1:11" ht="15" thickBot="1" x14ac:dyDescent="0.35">
      <c r="A25" s="259"/>
      <c r="B25" s="173" t="s">
        <v>79</v>
      </c>
      <c r="C25" s="160">
        <v>2224.91</v>
      </c>
      <c r="D25" s="160">
        <v>58.09</v>
      </c>
      <c r="E25" s="160">
        <v>108.12</v>
      </c>
      <c r="F25" s="160">
        <f>SUM(C25*14)+(E25*14)</f>
        <v>32662.42</v>
      </c>
    </row>
    <row r="26" spans="1:11" ht="15" thickBot="1" x14ac:dyDescent="0.35">
      <c r="A26" s="259"/>
      <c r="B26" s="173" t="s">
        <v>109</v>
      </c>
      <c r="C26" s="160">
        <v>1925.83</v>
      </c>
      <c r="D26" s="160">
        <v>46.08</v>
      </c>
      <c r="E26" s="160"/>
      <c r="F26" s="160">
        <f>SUM(C26*14)</f>
        <v>26961.62</v>
      </c>
    </row>
    <row r="27" spans="1:11" ht="15" thickBot="1" x14ac:dyDescent="0.35">
      <c r="A27" s="259"/>
      <c r="B27" s="173" t="s">
        <v>108</v>
      </c>
      <c r="C27" s="160">
        <v>1470.41</v>
      </c>
      <c r="D27" s="160">
        <v>39.909999999999997</v>
      </c>
      <c r="E27" s="160"/>
      <c r="F27" s="160">
        <f>SUM(C27*14)</f>
        <v>20585.740000000002</v>
      </c>
    </row>
    <row r="28" spans="1:11" ht="29.4" thickBot="1" x14ac:dyDescent="0.35">
      <c r="A28" s="259"/>
      <c r="B28" s="174" t="s">
        <v>130</v>
      </c>
      <c r="C28" s="160">
        <v>1633.81</v>
      </c>
      <c r="D28" s="160">
        <v>41.85</v>
      </c>
      <c r="E28" s="160"/>
      <c r="F28" s="160">
        <f t="shared" ref="F28:F30" si="3">SUM(C28*14)</f>
        <v>22873.34</v>
      </c>
    </row>
    <row r="29" spans="1:11" ht="15" thickBot="1" x14ac:dyDescent="0.35">
      <c r="A29" s="259"/>
      <c r="B29" s="173" t="s">
        <v>131</v>
      </c>
      <c r="C29" s="160">
        <v>1470.41</v>
      </c>
      <c r="D29" s="160">
        <v>39.909999999999997</v>
      </c>
      <c r="E29" s="160"/>
      <c r="F29" s="160">
        <f t="shared" si="3"/>
        <v>20585.740000000002</v>
      </c>
    </row>
    <row r="30" spans="1:11" ht="15" thickBot="1" x14ac:dyDescent="0.35">
      <c r="A30" s="260"/>
      <c r="B30" s="173" t="s">
        <v>132</v>
      </c>
      <c r="C30" s="160">
        <v>1470.41</v>
      </c>
      <c r="D30" s="160">
        <v>39.909999999999997</v>
      </c>
      <c r="E30" s="160"/>
      <c r="F30" s="160">
        <f t="shared" si="3"/>
        <v>20585.740000000002</v>
      </c>
    </row>
    <row r="31" spans="1:11" x14ac:dyDescent="0.3">
      <c r="B31" s="161"/>
      <c r="C31" s="161"/>
      <c r="D31" s="161"/>
      <c r="E31" s="161"/>
      <c r="F31" s="161"/>
    </row>
    <row r="33" spans="2:4" ht="91.2" customHeight="1" x14ac:dyDescent="0.3">
      <c r="B33" s="162" t="s">
        <v>151</v>
      </c>
      <c r="C33" s="163" t="s">
        <v>110</v>
      </c>
      <c r="D33" s="163" t="s">
        <v>111</v>
      </c>
    </row>
    <row r="34" spans="2:4" ht="15.6" x14ac:dyDescent="0.3">
      <c r="B34" s="164" t="s">
        <v>98</v>
      </c>
      <c r="C34" s="165">
        <v>411.29</v>
      </c>
      <c r="D34" s="165">
        <v>15.36</v>
      </c>
    </row>
    <row r="35" spans="2:4" ht="15.6" x14ac:dyDescent="0.3">
      <c r="B35" s="166" t="s">
        <v>99</v>
      </c>
      <c r="C35" s="165">
        <v>411.29</v>
      </c>
      <c r="D35" s="165">
        <v>15.36</v>
      </c>
    </row>
    <row r="36" spans="2:4" ht="15.6" x14ac:dyDescent="0.3">
      <c r="B36" s="166" t="s">
        <v>100</v>
      </c>
      <c r="C36" s="165">
        <v>411.29</v>
      </c>
      <c r="D36" s="165">
        <v>15.36</v>
      </c>
    </row>
    <row r="37" spans="2:4" ht="15.6" x14ac:dyDescent="0.3">
      <c r="B37" s="166" t="s">
        <v>101</v>
      </c>
      <c r="C37" s="167">
        <v>468.05</v>
      </c>
      <c r="D37" s="167">
        <v>22.51</v>
      </c>
    </row>
    <row r="38" spans="2:4" ht="15.6" x14ac:dyDescent="0.3">
      <c r="B38" s="166" t="s">
        <v>113</v>
      </c>
      <c r="C38" s="167">
        <v>455.51</v>
      </c>
      <c r="D38" s="167">
        <v>21.92</v>
      </c>
    </row>
    <row r="39" spans="2:4" ht="15.6" x14ac:dyDescent="0.3">
      <c r="B39" s="166" t="s">
        <v>112</v>
      </c>
      <c r="C39" s="167">
        <v>455.51</v>
      </c>
      <c r="D39" s="167">
        <v>21.92</v>
      </c>
    </row>
    <row r="40" spans="2:4" ht="15.6" x14ac:dyDescent="0.3">
      <c r="B40" s="168"/>
      <c r="C40" s="169"/>
      <c r="D40" s="169"/>
    </row>
  </sheetData>
  <sheetProtection algorithmName="SHA-512" hashValue="ZmbtHGQVhuexXfK4fuiLbG7SBZ9UFjwatIOZD04gocPNUVMWDjF9aiS+cTK17UbuAm2lx6MaUpItpR1ttS14DQ==" saltValue="AjI6mknd+p1UYfjz7fFSWw==" spinCount="100000" sheet="1" selectLockedCells="1" selectUnlockedCells="1"/>
  <mergeCells count="9">
    <mergeCell ref="A24:A30"/>
    <mergeCell ref="A5:A22"/>
    <mergeCell ref="J2:J3"/>
    <mergeCell ref="A1:J1"/>
    <mergeCell ref="F2:G2"/>
    <mergeCell ref="H3:I3"/>
    <mergeCell ref="H2:I2"/>
    <mergeCell ref="C2:E3"/>
    <mergeCell ref="B2:B4"/>
  </mergeCells>
  <printOptions horizontalCentered="1" verticalCentered="1"/>
  <pageMargins left="0.15748031496062992" right="0.15748031496062992" top="1.2204724409448819" bottom="0.19685039370078741" header="0" footer="0"/>
  <pageSetup paperSize="9" scale="51" orientation="landscape" r:id="rId1"/>
  <headerFooter alignWithMargins="0">
    <oddHeader>&amp;L&amp;G&amp;R&amp;G</oddHeader>
  </headerFooter>
  <ignoredErrors>
    <ignoredError sqref="J10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138"/>
  <sheetViews>
    <sheetView tabSelected="1" topLeftCell="A37" zoomScale="80" zoomScaleNormal="80" zoomScalePageLayoutView="60" workbookViewId="0">
      <selection activeCell="D60" sqref="D60"/>
    </sheetView>
  </sheetViews>
  <sheetFormatPr baseColWidth="10" defaultColWidth="11.6640625" defaultRowHeight="13.8" x14ac:dyDescent="0.25"/>
  <cols>
    <col min="1" max="1" width="10.33203125" style="98" customWidth="1"/>
    <col min="2" max="2" width="75.44140625" style="98" customWidth="1"/>
    <col min="3" max="3" width="12.6640625" style="98" bestFit="1" customWidth="1"/>
    <col min="4" max="4" width="15.33203125" style="98" bestFit="1" customWidth="1"/>
    <col min="5" max="5" width="14.44140625" style="98" bestFit="1" customWidth="1"/>
    <col min="6" max="6" width="15.5546875" style="98" customWidth="1"/>
    <col min="7" max="7" width="16.109375" style="98" customWidth="1"/>
    <col min="8" max="8" width="10" style="98" customWidth="1"/>
    <col min="9" max="9" width="14.44140625" style="98" customWidth="1"/>
    <col min="10" max="10" width="13.6640625" style="98" bestFit="1" customWidth="1"/>
    <col min="11" max="11" width="16.88671875" style="98" customWidth="1"/>
    <col min="12" max="12" width="11.6640625" style="98"/>
    <col min="13" max="13" width="12.109375" style="98" bestFit="1" customWidth="1"/>
    <col min="14" max="252" width="11.6640625" style="98"/>
    <col min="253" max="253" width="3.109375" style="98" customWidth="1"/>
    <col min="254" max="255" width="4.109375" style="98" customWidth="1"/>
    <col min="256" max="256" width="70.44140625" style="98" customWidth="1"/>
    <col min="257" max="257" width="14.6640625" style="98" customWidth="1"/>
    <col min="258" max="258" width="17.6640625" style="98" bestFit="1" customWidth="1"/>
    <col min="259" max="259" width="17.109375" style="98" bestFit="1" customWidth="1"/>
    <col min="260" max="260" width="15.109375" style="98" bestFit="1" customWidth="1"/>
    <col min="261" max="261" width="3.88671875" style="98" customWidth="1"/>
    <col min="262" max="508" width="11.6640625" style="98"/>
    <col min="509" max="509" width="3.109375" style="98" customWidth="1"/>
    <col min="510" max="511" width="4.109375" style="98" customWidth="1"/>
    <col min="512" max="512" width="70.44140625" style="98" customWidth="1"/>
    <col min="513" max="513" width="14.6640625" style="98" customWidth="1"/>
    <col min="514" max="514" width="17.6640625" style="98" bestFit="1" customWidth="1"/>
    <col min="515" max="515" width="17.109375" style="98" bestFit="1" customWidth="1"/>
    <col min="516" max="516" width="15.109375" style="98" bestFit="1" customWidth="1"/>
    <col min="517" max="517" width="3.88671875" style="98" customWidth="1"/>
    <col min="518" max="764" width="11.6640625" style="98"/>
    <col min="765" max="765" width="3.109375" style="98" customWidth="1"/>
    <col min="766" max="767" width="4.109375" style="98" customWidth="1"/>
    <col min="768" max="768" width="70.44140625" style="98" customWidth="1"/>
    <col min="769" max="769" width="14.6640625" style="98" customWidth="1"/>
    <col min="770" max="770" width="17.6640625" style="98" bestFit="1" customWidth="1"/>
    <col min="771" max="771" width="17.109375" style="98" bestFit="1" customWidth="1"/>
    <col min="772" max="772" width="15.109375" style="98" bestFit="1" customWidth="1"/>
    <col min="773" max="773" width="3.88671875" style="98" customWidth="1"/>
    <col min="774" max="1020" width="11.6640625" style="98"/>
    <col min="1021" max="1021" width="3.109375" style="98" customWidth="1"/>
    <col min="1022" max="1023" width="4.109375" style="98" customWidth="1"/>
    <col min="1024" max="1024" width="70.44140625" style="98" customWidth="1"/>
    <col min="1025" max="1025" width="14.6640625" style="98" customWidth="1"/>
    <col min="1026" max="1026" width="17.6640625" style="98" bestFit="1" customWidth="1"/>
    <col min="1027" max="1027" width="17.109375" style="98" bestFit="1" customWidth="1"/>
    <col min="1028" max="1028" width="15.109375" style="98" bestFit="1" customWidth="1"/>
    <col min="1029" max="1029" width="3.88671875" style="98" customWidth="1"/>
    <col min="1030" max="1276" width="11.6640625" style="98"/>
    <col min="1277" max="1277" width="3.109375" style="98" customWidth="1"/>
    <col min="1278" max="1279" width="4.109375" style="98" customWidth="1"/>
    <col min="1280" max="1280" width="70.44140625" style="98" customWidth="1"/>
    <col min="1281" max="1281" width="14.6640625" style="98" customWidth="1"/>
    <col min="1282" max="1282" width="17.6640625" style="98" bestFit="1" customWidth="1"/>
    <col min="1283" max="1283" width="17.109375" style="98" bestFit="1" customWidth="1"/>
    <col min="1284" max="1284" width="15.109375" style="98" bestFit="1" customWidth="1"/>
    <col min="1285" max="1285" width="3.88671875" style="98" customWidth="1"/>
    <col min="1286" max="1532" width="11.6640625" style="98"/>
    <col min="1533" max="1533" width="3.109375" style="98" customWidth="1"/>
    <col min="1534" max="1535" width="4.109375" style="98" customWidth="1"/>
    <col min="1536" max="1536" width="70.44140625" style="98" customWidth="1"/>
    <col min="1537" max="1537" width="14.6640625" style="98" customWidth="1"/>
    <col min="1538" max="1538" width="17.6640625" style="98" bestFit="1" customWidth="1"/>
    <col min="1539" max="1539" width="17.109375" style="98" bestFit="1" customWidth="1"/>
    <col min="1540" max="1540" width="15.109375" style="98" bestFit="1" customWidth="1"/>
    <col min="1541" max="1541" width="3.88671875" style="98" customWidth="1"/>
    <col min="1542" max="1788" width="11.6640625" style="98"/>
    <col min="1789" max="1789" width="3.109375" style="98" customWidth="1"/>
    <col min="1790" max="1791" width="4.109375" style="98" customWidth="1"/>
    <col min="1792" max="1792" width="70.44140625" style="98" customWidth="1"/>
    <col min="1793" max="1793" width="14.6640625" style="98" customWidth="1"/>
    <col min="1794" max="1794" width="17.6640625" style="98" bestFit="1" customWidth="1"/>
    <col min="1795" max="1795" width="17.109375" style="98" bestFit="1" customWidth="1"/>
    <col min="1796" max="1796" width="15.109375" style="98" bestFit="1" customWidth="1"/>
    <col min="1797" max="1797" width="3.88671875" style="98" customWidth="1"/>
    <col min="1798" max="2044" width="11.6640625" style="98"/>
    <col min="2045" max="2045" width="3.109375" style="98" customWidth="1"/>
    <col min="2046" max="2047" width="4.109375" style="98" customWidth="1"/>
    <col min="2048" max="2048" width="70.44140625" style="98" customWidth="1"/>
    <col min="2049" max="2049" width="14.6640625" style="98" customWidth="1"/>
    <col min="2050" max="2050" width="17.6640625" style="98" bestFit="1" customWidth="1"/>
    <col min="2051" max="2051" width="17.109375" style="98" bestFit="1" customWidth="1"/>
    <col min="2052" max="2052" width="15.109375" style="98" bestFit="1" customWidth="1"/>
    <col min="2053" max="2053" width="3.88671875" style="98" customWidth="1"/>
    <col min="2054" max="2300" width="11.6640625" style="98"/>
    <col min="2301" max="2301" width="3.109375" style="98" customWidth="1"/>
    <col min="2302" max="2303" width="4.109375" style="98" customWidth="1"/>
    <col min="2304" max="2304" width="70.44140625" style="98" customWidth="1"/>
    <col min="2305" max="2305" width="14.6640625" style="98" customWidth="1"/>
    <col min="2306" max="2306" width="17.6640625" style="98" bestFit="1" customWidth="1"/>
    <col min="2307" max="2307" width="17.109375" style="98" bestFit="1" customWidth="1"/>
    <col min="2308" max="2308" width="15.109375" style="98" bestFit="1" customWidth="1"/>
    <col min="2309" max="2309" width="3.88671875" style="98" customWidth="1"/>
    <col min="2310" max="2556" width="11.6640625" style="98"/>
    <col min="2557" max="2557" width="3.109375" style="98" customWidth="1"/>
    <col min="2558" max="2559" width="4.109375" style="98" customWidth="1"/>
    <col min="2560" max="2560" width="70.44140625" style="98" customWidth="1"/>
    <col min="2561" max="2561" width="14.6640625" style="98" customWidth="1"/>
    <col min="2562" max="2562" width="17.6640625" style="98" bestFit="1" customWidth="1"/>
    <col min="2563" max="2563" width="17.109375" style="98" bestFit="1" customWidth="1"/>
    <col min="2564" max="2564" width="15.109375" style="98" bestFit="1" customWidth="1"/>
    <col min="2565" max="2565" width="3.88671875" style="98" customWidth="1"/>
    <col min="2566" max="2812" width="11.6640625" style="98"/>
    <col min="2813" max="2813" width="3.109375" style="98" customWidth="1"/>
    <col min="2814" max="2815" width="4.109375" style="98" customWidth="1"/>
    <col min="2816" max="2816" width="70.44140625" style="98" customWidth="1"/>
    <col min="2817" max="2817" width="14.6640625" style="98" customWidth="1"/>
    <col min="2818" max="2818" width="17.6640625" style="98" bestFit="1" customWidth="1"/>
    <col min="2819" max="2819" width="17.109375" style="98" bestFit="1" customWidth="1"/>
    <col min="2820" max="2820" width="15.109375" style="98" bestFit="1" customWidth="1"/>
    <col min="2821" max="2821" width="3.88671875" style="98" customWidth="1"/>
    <col min="2822" max="3068" width="11.6640625" style="98"/>
    <col min="3069" max="3069" width="3.109375" style="98" customWidth="1"/>
    <col min="3070" max="3071" width="4.109375" style="98" customWidth="1"/>
    <col min="3072" max="3072" width="70.44140625" style="98" customWidth="1"/>
    <col min="3073" max="3073" width="14.6640625" style="98" customWidth="1"/>
    <col min="3074" max="3074" width="17.6640625" style="98" bestFit="1" customWidth="1"/>
    <col min="3075" max="3075" width="17.109375" style="98" bestFit="1" customWidth="1"/>
    <col min="3076" max="3076" width="15.109375" style="98" bestFit="1" customWidth="1"/>
    <col min="3077" max="3077" width="3.88671875" style="98" customWidth="1"/>
    <col min="3078" max="3324" width="11.6640625" style="98"/>
    <col min="3325" max="3325" width="3.109375" style="98" customWidth="1"/>
    <col min="3326" max="3327" width="4.109375" style="98" customWidth="1"/>
    <col min="3328" max="3328" width="70.44140625" style="98" customWidth="1"/>
    <col min="3329" max="3329" width="14.6640625" style="98" customWidth="1"/>
    <col min="3330" max="3330" width="17.6640625" style="98" bestFit="1" customWidth="1"/>
    <col min="3331" max="3331" width="17.109375" style="98" bestFit="1" customWidth="1"/>
    <col min="3332" max="3332" width="15.109375" style="98" bestFit="1" customWidth="1"/>
    <col min="3333" max="3333" width="3.88671875" style="98" customWidth="1"/>
    <col min="3334" max="3580" width="11.6640625" style="98"/>
    <col min="3581" max="3581" width="3.109375" style="98" customWidth="1"/>
    <col min="3582" max="3583" width="4.109375" style="98" customWidth="1"/>
    <col min="3584" max="3584" width="70.44140625" style="98" customWidth="1"/>
    <col min="3585" max="3585" width="14.6640625" style="98" customWidth="1"/>
    <col min="3586" max="3586" width="17.6640625" style="98" bestFit="1" customWidth="1"/>
    <col min="3587" max="3587" width="17.109375" style="98" bestFit="1" customWidth="1"/>
    <col min="3588" max="3588" width="15.109375" style="98" bestFit="1" customWidth="1"/>
    <col min="3589" max="3589" width="3.88671875" style="98" customWidth="1"/>
    <col min="3590" max="3836" width="11.6640625" style="98"/>
    <col min="3837" max="3837" width="3.109375" style="98" customWidth="1"/>
    <col min="3838" max="3839" width="4.109375" style="98" customWidth="1"/>
    <col min="3840" max="3840" width="70.44140625" style="98" customWidth="1"/>
    <col min="3841" max="3841" width="14.6640625" style="98" customWidth="1"/>
    <col min="3842" max="3842" width="17.6640625" style="98" bestFit="1" customWidth="1"/>
    <col min="3843" max="3843" width="17.109375" style="98" bestFit="1" customWidth="1"/>
    <col min="3844" max="3844" width="15.109375" style="98" bestFit="1" customWidth="1"/>
    <col min="3845" max="3845" width="3.88671875" style="98" customWidth="1"/>
    <col min="3846" max="4092" width="11.6640625" style="98"/>
    <col min="4093" max="4093" width="3.109375" style="98" customWidth="1"/>
    <col min="4094" max="4095" width="4.109375" style="98" customWidth="1"/>
    <col min="4096" max="4096" width="70.44140625" style="98" customWidth="1"/>
    <col min="4097" max="4097" width="14.6640625" style="98" customWidth="1"/>
    <col min="4098" max="4098" width="17.6640625" style="98" bestFit="1" customWidth="1"/>
    <col min="4099" max="4099" width="17.109375" style="98" bestFit="1" customWidth="1"/>
    <col min="4100" max="4100" width="15.109375" style="98" bestFit="1" customWidth="1"/>
    <col min="4101" max="4101" width="3.88671875" style="98" customWidth="1"/>
    <col min="4102" max="4348" width="11.6640625" style="98"/>
    <col min="4349" max="4349" width="3.109375" style="98" customWidth="1"/>
    <col min="4350" max="4351" width="4.109375" style="98" customWidth="1"/>
    <col min="4352" max="4352" width="70.44140625" style="98" customWidth="1"/>
    <col min="4353" max="4353" width="14.6640625" style="98" customWidth="1"/>
    <col min="4354" max="4354" width="17.6640625" style="98" bestFit="1" customWidth="1"/>
    <col min="4355" max="4355" width="17.109375" style="98" bestFit="1" customWidth="1"/>
    <col min="4356" max="4356" width="15.109375" style="98" bestFit="1" customWidth="1"/>
    <col min="4357" max="4357" width="3.88671875" style="98" customWidth="1"/>
    <col min="4358" max="4604" width="11.6640625" style="98"/>
    <col min="4605" max="4605" width="3.109375" style="98" customWidth="1"/>
    <col min="4606" max="4607" width="4.109375" style="98" customWidth="1"/>
    <col min="4608" max="4608" width="70.44140625" style="98" customWidth="1"/>
    <col min="4609" max="4609" width="14.6640625" style="98" customWidth="1"/>
    <col min="4610" max="4610" width="17.6640625" style="98" bestFit="1" customWidth="1"/>
    <col min="4611" max="4611" width="17.109375" style="98" bestFit="1" customWidth="1"/>
    <col min="4612" max="4612" width="15.109375" style="98" bestFit="1" customWidth="1"/>
    <col min="4613" max="4613" width="3.88671875" style="98" customWidth="1"/>
    <col min="4614" max="4860" width="11.6640625" style="98"/>
    <col min="4861" max="4861" width="3.109375" style="98" customWidth="1"/>
    <col min="4862" max="4863" width="4.109375" style="98" customWidth="1"/>
    <col min="4864" max="4864" width="70.44140625" style="98" customWidth="1"/>
    <col min="4865" max="4865" width="14.6640625" style="98" customWidth="1"/>
    <col min="4866" max="4866" width="17.6640625" style="98" bestFit="1" customWidth="1"/>
    <col min="4867" max="4867" width="17.109375" style="98" bestFit="1" customWidth="1"/>
    <col min="4868" max="4868" width="15.109375" style="98" bestFit="1" customWidth="1"/>
    <col min="4869" max="4869" width="3.88671875" style="98" customWidth="1"/>
    <col min="4870" max="5116" width="11.6640625" style="98"/>
    <col min="5117" max="5117" width="3.109375" style="98" customWidth="1"/>
    <col min="5118" max="5119" width="4.109375" style="98" customWidth="1"/>
    <col min="5120" max="5120" width="70.44140625" style="98" customWidth="1"/>
    <col min="5121" max="5121" width="14.6640625" style="98" customWidth="1"/>
    <col min="5122" max="5122" width="17.6640625" style="98" bestFit="1" customWidth="1"/>
    <col min="5123" max="5123" width="17.109375" style="98" bestFit="1" customWidth="1"/>
    <col min="5124" max="5124" width="15.109375" style="98" bestFit="1" customWidth="1"/>
    <col min="5125" max="5125" width="3.88671875" style="98" customWidth="1"/>
    <col min="5126" max="5372" width="11.6640625" style="98"/>
    <col min="5373" max="5373" width="3.109375" style="98" customWidth="1"/>
    <col min="5374" max="5375" width="4.109375" style="98" customWidth="1"/>
    <col min="5376" max="5376" width="70.44140625" style="98" customWidth="1"/>
    <col min="5377" max="5377" width="14.6640625" style="98" customWidth="1"/>
    <col min="5378" max="5378" width="17.6640625" style="98" bestFit="1" customWidth="1"/>
    <col min="5379" max="5379" width="17.109375" style="98" bestFit="1" customWidth="1"/>
    <col min="5380" max="5380" width="15.109375" style="98" bestFit="1" customWidth="1"/>
    <col min="5381" max="5381" width="3.88671875" style="98" customWidth="1"/>
    <col min="5382" max="5628" width="11.6640625" style="98"/>
    <col min="5629" max="5629" width="3.109375" style="98" customWidth="1"/>
    <col min="5630" max="5631" width="4.109375" style="98" customWidth="1"/>
    <col min="5632" max="5632" width="70.44140625" style="98" customWidth="1"/>
    <col min="5633" max="5633" width="14.6640625" style="98" customWidth="1"/>
    <col min="5634" max="5634" width="17.6640625" style="98" bestFit="1" customWidth="1"/>
    <col min="5635" max="5635" width="17.109375" style="98" bestFit="1" customWidth="1"/>
    <col min="5636" max="5636" width="15.109375" style="98" bestFit="1" customWidth="1"/>
    <col min="5637" max="5637" width="3.88671875" style="98" customWidth="1"/>
    <col min="5638" max="5884" width="11.6640625" style="98"/>
    <col min="5885" max="5885" width="3.109375" style="98" customWidth="1"/>
    <col min="5886" max="5887" width="4.109375" style="98" customWidth="1"/>
    <col min="5888" max="5888" width="70.44140625" style="98" customWidth="1"/>
    <col min="5889" max="5889" width="14.6640625" style="98" customWidth="1"/>
    <col min="5890" max="5890" width="17.6640625" style="98" bestFit="1" customWidth="1"/>
    <col min="5891" max="5891" width="17.109375" style="98" bestFit="1" customWidth="1"/>
    <col min="5892" max="5892" width="15.109375" style="98" bestFit="1" customWidth="1"/>
    <col min="5893" max="5893" width="3.88671875" style="98" customWidth="1"/>
    <col min="5894" max="6140" width="11.6640625" style="98"/>
    <col min="6141" max="6141" width="3.109375" style="98" customWidth="1"/>
    <col min="6142" max="6143" width="4.109375" style="98" customWidth="1"/>
    <col min="6144" max="6144" width="70.44140625" style="98" customWidth="1"/>
    <col min="6145" max="6145" width="14.6640625" style="98" customWidth="1"/>
    <col min="6146" max="6146" width="17.6640625" style="98" bestFit="1" customWidth="1"/>
    <col min="6147" max="6147" width="17.109375" style="98" bestFit="1" customWidth="1"/>
    <col min="6148" max="6148" width="15.109375" style="98" bestFit="1" customWidth="1"/>
    <col min="6149" max="6149" width="3.88671875" style="98" customWidth="1"/>
    <col min="6150" max="6396" width="11.6640625" style="98"/>
    <col min="6397" max="6397" width="3.109375" style="98" customWidth="1"/>
    <col min="6398" max="6399" width="4.109375" style="98" customWidth="1"/>
    <col min="6400" max="6400" width="70.44140625" style="98" customWidth="1"/>
    <col min="6401" max="6401" width="14.6640625" style="98" customWidth="1"/>
    <col min="6402" max="6402" width="17.6640625" style="98" bestFit="1" customWidth="1"/>
    <col min="6403" max="6403" width="17.109375" style="98" bestFit="1" customWidth="1"/>
    <col min="6404" max="6404" width="15.109375" style="98" bestFit="1" customWidth="1"/>
    <col min="6405" max="6405" width="3.88671875" style="98" customWidth="1"/>
    <col min="6406" max="6652" width="11.6640625" style="98"/>
    <col min="6653" max="6653" width="3.109375" style="98" customWidth="1"/>
    <col min="6654" max="6655" width="4.109375" style="98" customWidth="1"/>
    <col min="6656" max="6656" width="70.44140625" style="98" customWidth="1"/>
    <col min="6657" max="6657" width="14.6640625" style="98" customWidth="1"/>
    <col min="6658" max="6658" width="17.6640625" style="98" bestFit="1" customWidth="1"/>
    <col min="6659" max="6659" width="17.109375" style="98" bestFit="1" customWidth="1"/>
    <col min="6660" max="6660" width="15.109375" style="98" bestFit="1" customWidth="1"/>
    <col min="6661" max="6661" width="3.88671875" style="98" customWidth="1"/>
    <col min="6662" max="6908" width="11.6640625" style="98"/>
    <col min="6909" max="6909" width="3.109375" style="98" customWidth="1"/>
    <col min="6910" max="6911" width="4.109375" style="98" customWidth="1"/>
    <col min="6912" max="6912" width="70.44140625" style="98" customWidth="1"/>
    <col min="6913" max="6913" width="14.6640625" style="98" customWidth="1"/>
    <col min="6914" max="6914" width="17.6640625" style="98" bestFit="1" customWidth="1"/>
    <col min="6915" max="6915" width="17.109375" style="98" bestFit="1" customWidth="1"/>
    <col min="6916" max="6916" width="15.109375" style="98" bestFit="1" customWidth="1"/>
    <col min="6917" max="6917" width="3.88671875" style="98" customWidth="1"/>
    <col min="6918" max="7164" width="11.6640625" style="98"/>
    <col min="7165" max="7165" width="3.109375" style="98" customWidth="1"/>
    <col min="7166" max="7167" width="4.109375" style="98" customWidth="1"/>
    <col min="7168" max="7168" width="70.44140625" style="98" customWidth="1"/>
    <col min="7169" max="7169" width="14.6640625" style="98" customWidth="1"/>
    <col min="7170" max="7170" width="17.6640625" style="98" bestFit="1" customWidth="1"/>
    <col min="7171" max="7171" width="17.109375" style="98" bestFit="1" customWidth="1"/>
    <col min="7172" max="7172" width="15.109375" style="98" bestFit="1" customWidth="1"/>
    <col min="7173" max="7173" width="3.88671875" style="98" customWidth="1"/>
    <col min="7174" max="7420" width="11.6640625" style="98"/>
    <col min="7421" max="7421" width="3.109375" style="98" customWidth="1"/>
    <col min="7422" max="7423" width="4.109375" style="98" customWidth="1"/>
    <col min="7424" max="7424" width="70.44140625" style="98" customWidth="1"/>
    <col min="7425" max="7425" width="14.6640625" style="98" customWidth="1"/>
    <col min="7426" max="7426" width="17.6640625" style="98" bestFit="1" customWidth="1"/>
    <col min="7427" max="7427" width="17.109375" style="98" bestFit="1" customWidth="1"/>
    <col min="7428" max="7428" width="15.109375" style="98" bestFit="1" customWidth="1"/>
    <col min="7429" max="7429" width="3.88671875" style="98" customWidth="1"/>
    <col min="7430" max="7676" width="11.6640625" style="98"/>
    <col min="7677" max="7677" width="3.109375" style="98" customWidth="1"/>
    <col min="7678" max="7679" width="4.109375" style="98" customWidth="1"/>
    <col min="7680" max="7680" width="70.44140625" style="98" customWidth="1"/>
    <col min="7681" max="7681" width="14.6640625" style="98" customWidth="1"/>
    <col min="7682" max="7682" width="17.6640625" style="98" bestFit="1" customWidth="1"/>
    <col min="7683" max="7683" width="17.109375" style="98" bestFit="1" customWidth="1"/>
    <col min="7684" max="7684" width="15.109375" style="98" bestFit="1" customWidth="1"/>
    <col min="7685" max="7685" width="3.88671875" style="98" customWidth="1"/>
    <col min="7686" max="7932" width="11.6640625" style="98"/>
    <col min="7933" max="7933" width="3.109375" style="98" customWidth="1"/>
    <col min="7934" max="7935" width="4.109375" style="98" customWidth="1"/>
    <col min="7936" max="7936" width="70.44140625" style="98" customWidth="1"/>
    <col min="7937" max="7937" width="14.6640625" style="98" customWidth="1"/>
    <col min="7938" max="7938" width="17.6640625" style="98" bestFit="1" customWidth="1"/>
    <col min="7939" max="7939" width="17.109375" style="98" bestFit="1" customWidth="1"/>
    <col min="7940" max="7940" width="15.109375" style="98" bestFit="1" customWidth="1"/>
    <col min="7941" max="7941" width="3.88671875" style="98" customWidth="1"/>
    <col min="7942" max="8188" width="11.6640625" style="98"/>
    <col min="8189" max="8189" width="3.109375" style="98" customWidth="1"/>
    <col min="8190" max="8191" width="4.109375" style="98" customWidth="1"/>
    <col min="8192" max="8192" width="70.44140625" style="98" customWidth="1"/>
    <col min="8193" max="8193" width="14.6640625" style="98" customWidth="1"/>
    <col min="8194" max="8194" width="17.6640625" style="98" bestFit="1" customWidth="1"/>
    <col min="8195" max="8195" width="17.109375" style="98" bestFit="1" customWidth="1"/>
    <col min="8196" max="8196" width="15.109375" style="98" bestFit="1" customWidth="1"/>
    <col min="8197" max="8197" width="3.88671875" style="98" customWidth="1"/>
    <col min="8198" max="8444" width="11.6640625" style="98"/>
    <col min="8445" max="8445" width="3.109375" style="98" customWidth="1"/>
    <col min="8446" max="8447" width="4.109375" style="98" customWidth="1"/>
    <col min="8448" max="8448" width="70.44140625" style="98" customWidth="1"/>
    <col min="8449" max="8449" width="14.6640625" style="98" customWidth="1"/>
    <col min="8450" max="8450" width="17.6640625" style="98" bestFit="1" customWidth="1"/>
    <col min="8451" max="8451" width="17.109375" style="98" bestFit="1" customWidth="1"/>
    <col min="8452" max="8452" width="15.109375" style="98" bestFit="1" customWidth="1"/>
    <col min="8453" max="8453" width="3.88671875" style="98" customWidth="1"/>
    <col min="8454" max="8700" width="11.6640625" style="98"/>
    <col min="8701" max="8701" width="3.109375" style="98" customWidth="1"/>
    <col min="8702" max="8703" width="4.109375" style="98" customWidth="1"/>
    <col min="8704" max="8704" width="70.44140625" style="98" customWidth="1"/>
    <col min="8705" max="8705" width="14.6640625" style="98" customWidth="1"/>
    <col min="8706" max="8706" width="17.6640625" style="98" bestFit="1" customWidth="1"/>
    <col min="8707" max="8707" width="17.109375" style="98" bestFit="1" customWidth="1"/>
    <col min="8708" max="8708" width="15.109375" style="98" bestFit="1" customWidth="1"/>
    <col min="8709" max="8709" width="3.88671875" style="98" customWidth="1"/>
    <col min="8710" max="8956" width="11.6640625" style="98"/>
    <col min="8957" max="8957" width="3.109375" style="98" customWidth="1"/>
    <col min="8958" max="8959" width="4.109375" style="98" customWidth="1"/>
    <col min="8960" max="8960" width="70.44140625" style="98" customWidth="1"/>
    <col min="8961" max="8961" width="14.6640625" style="98" customWidth="1"/>
    <col min="8962" max="8962" width="17.6640625" style="98" bestFit="1" customWidth="1"/>
    <col min="8963" max="8963" width="17.109375" style="98" bestFit="1" customWidth="1"/>
    <col min="8964" max="8964" width="15.109375" style="98" bestFit="1" customWidth="1"/>
    <col min="8965" max="8965" width="3.88671875" style="98" customWidth="1"/>
    <col min="8966" max="9212" width="11.6640625" style="98"/>
    <col min="9213" max="9213" width="3.109375" style="98" customWidth="1"/>
    <col min="9214" max="9215" width="4.109375" style="98" customWidth="1"/>
    <col min="9216" max="9216" width="70.44140625" style="98" customWidth="1"/>
    <col min="9217" max="9217" width="14.6640625" style="98" customWidth="1"/>
    <col min="9218" max="9218" width="17.6640625" style="98" bestFit="1" customWidth="1"/>
    <col min="9219" max="9219" width="17.109375" style="98" bestFit="1" customWidth="1"/>
    <col min="9220" max="9220" width="15.109375" style="98" bestFit="1" customWidth="1"/>
    <col min="9221" max="9221" width="3.88671875" style="98" customWidth="1"/>
    <col min="9222" max="9468" width="11.6640625" style="98"/>
    <col min="9469" max="9469" width="3.109375" style="98" customWidth="1"/>
    <col min="9470" max="9471" width="4.109375" style="98" customWidth="1"/>
    <col min="9472" max="9472" width="70.44140625" style="98" customWidth="1"/>
    <col min="9473" max="9473" width="14.6640625" style="98" customWidth="1"/>
    <col min="9474" max="9474" width="17.6640625" style="98" bestFit="1" customWidth="1"/>
    <col min="9475" max="9475" width="17.109375" style="98" bestFit="1" customWidth="1"/>
    <col min="9476" max="9476" width="15.109375" style="98" bestFit="1" customWidth="1"/>
    <col min="9477" max="9477" width="3.88671875" style="98" customWidth="1"/>
    <col min="9478" max="9724" width="11.6640625" style="98"/>
    <col min="9725" max="9725" width="3.109375" style="98" customWidth="1"/>
    <col min="9726" max="9727" width="4.109375" style="98" customWidth="1"/>
    <col min="9728" max="9728" width="70.44140625" style="98" customWidth="1"/>
    <col min="9729" max="9729" width="14.6640625" style="98" customWidth="1"/>
    <col min="9730" max="9730" width="17.6640625" style="98" bestFit="1" customWidth="1"/>
    <col min="9731" max="9731" width="17.109375" style="98" bestFit="1" customWidth="1"/>
    <col min="9732" max="9732" width="15.109375" style="98" bestFit="1" customWidth="1"/>
    <col min="9733" max="9733" width="3.88671875" style="98" customWidth="1"/>
    <col min="9734" max="9980" width="11.6640625" style="98"/>
    <col min="9981" max="9981" width="3.109375" style="98" customWidth="1"/>
    <col min="9982" max="9983" width="4.109375" style="98" customWidth="1"/>
    <col min="9984" max="9984" width="70.44140625" style="98" customWidth="1"/>
    <col min="9985" max="9985" width="14.6640625" style="98" customWidth="1"/>
    <col min="9986" max="9986" width="17.6640625" style="98" bestFit="1" customWidth="1"/>
    <col min="9987" max="9987" width="17.109375" style="98" bestFit="1" customWidth="1"/>
    <col min="9988" max="9988" width="15.109375" style="98" bestFit="1" customWidth="1"/>
    <col min="9989" max="9989" width="3.88671875" style="98" customWidth="1"/>
    <col min="9990" max="10236" width="11.6640625" style="98"/>
    <col min="10237" max="10237" width="3.109375" style="98" customWidth="1"/>
    <col min="10238" max="10239" width="4.109375" style="98" customWidth="1"/>
    <col min="10240" max="10240" width="70.44140625" style="98" customWidth="1"/>
    <col min="10241" max="10241" width="14.6640625" style="98" customWidth="1"/>
    <col min="10242" max="10242" width="17.6640625" style="98" bestFit="1" customWidth="1"/>
    <col min="10243" max="10243" width="17.109375" style="98" bestFit="1" customWidth="1"/>
    <col min="10244" max="10244" width="15.109375" style="98" bestFit="1" customWidth="1"/>
    <col min="10245" max="10245" width="3.88671875" style="98" customWidth="1"/>
    <col min="10246" max="10492" width="11.6640625" style="98"/>
    <col min="10493" max="10493" width="3.109375" style="98" customWidth="1"/>
    <col min="10494" max="10495" width="4.109375" style="98" customWidth="1"/>
    <col min="10496" max="10496" width="70.44140625" style="98" customWidth="1"/>
    <col min="10497" max="10497" width="14.6640625" style="98" customWidth="1"/>
    <col min="10498" max="10498" width="17.6640625" style="98" bestFit="1" customWidth="1"/>
    <col min="10499" max="10499" width="17.109375" style="98" bestFit="1" customWidth="1"/>
    <col min="10500" max="10500" width="15.109375" style="98" bestFit="1" customWidth="1"/>
    <col min="10501" max="10501" width="3.88671875" style="98" customWidth="1"/>
    <col min="10502" max="10748" width="11.6640625" style="98"/>
    <col min="10749" max="10749" width="3.109375" style="98" customWidth="1"/>
    <col min="10750" max="10751" width="4.109375" style="98" customWidth="1"/>
    <col min="10752" max="10752" width="70.44140625" style="98" customWidth="1"/>
    <col min="10753" max="10753" width="14.6640625" style="98" customWidth="1"/>
    <col min="10754" max="10754" width="17.6640625" style="98" bestFit="1" customWidth="1"/>
    <col min="10755" max="10755" width="17.109375" style="98" bestFit="1" customWidth="1"/>
    <col min="10756" max="10756" width="15.109375" style="98" bestFit="1" customWidth="1"/>
    <col min="10757" max="10757" width="3.88671875" style="98" customWidth="1"/>
    <col min="10758" max="11004" width="11.6640625" style="98"/>
    <col min="11005" max="11005" width="3.109375" style="98" customWidth="1"/>
    <col min="11006" max="11007" width="4.109375" style="98" customWidth="1"/>
    <col min="11008" max="11008" width="70.44140625" style="98" customWidth="1"/>
    <col min="11009" max="11009" width="14.6640625" style="98" customWidth="1"/>
    <col min="11010" max="11010" width="17.6640625" style="98" bestFit="1" customWidth="1"/>
    <col min="11011" max="11011" width="17.109375" style="98" bestFit="1" customWidth="1"/>
    <col min="11012" max="11012" width="15.109375" style="98" bestFit="1" customWidth="1"/>
    <col min="11013" max="11013" width="3.88671875" style="98" customWidth="1"/>
    <col min="11014" max="11260" width="11.6640625" style="98"/>
    <col min="11261" max="11261" width="3.109375" style="98" customWidth="1"/>
    <col min="11262" max="11263" width="4.109375" style="98" customWidth="1"/>
    <col min="11264" max="11264" width="70.44140625" style="98" customWidth="1"/>
    <col min="11265" max="11265" width="14.6640625" style="98" customWidth="1"/>
    <col min="11266" max="11266" width="17.6640625" style="98" bestFit="1" customWidth="1"/>
    <col min="11267" max="11267" width="17.109375" style="98" bestFit="1" customWidth="1"/>
    <col min="11268" max="11268" width="15.109375" style="98" bestFit="1" customWidth="1"/>
    <col min="11269" max="11269" width="3.88671875" style="98" customWidth="1"/>
    <col min="11270" max="11516" width="11.6640625" style="98"/>
    <col min="11517" max="11517" width="3.109375" style="98" customWidth="1"/>
    <col min="11518" max="11519" width="4.109375" style="98" customWidth="1"/>
    <col min="11520" max="11520" width="70.44140625" style="98" customWidth="1"/>
    <col min="11521" max="11521" width="14.6640625" style="98" customWidth="1"/>
    <col min="11522" max="11522" width="17.6640625" style="98" bestFit="1" customWidth="1"/>
    <col min="11523" max="11523" width="17.109375" style="98" bestFit="1" customWidth="1"/>
    <col min="11524" max="11524" width="15.109375" style="98" bestFit="1" customWidth="1"/>
    <col min="11525" max="11525" width="3.88671875" style="98" customWidth="1"/>
    <col min="11526" max="11772" width="11.6640625" style="98"/>
    <col min="11773" max="11773" width="3.109375" style="98" customWidth="1"/>
    <col min="11774" max="11775" width="4.109375" style="98" customWidth="1"/>
    <col min="11776" max="11776" width="70.44140625" style="98" customWidth="1"/>
    <col min="11777" max="11777" width="14.6640625" style="98" customWidth="1"/>
    <col min="11778" max="11778" width="17.6640625" style="98" bestFit="1" customWidth="1"/>
    <col min="11779" max="11779" width="17.109375" style="98" bestFit="1" customWidth="1"/>
    <col min="11780" max="11780" width="15.109375" style="98" bestFit="1" customWidth="1"/>
    <col min="11781" max="11781" width="3.88671875" style="98" customWidth="1"/>
    <col min="11782" max="12028" width="11.6640625" style="98"/>
    <col min="12029" max="12029" width="3.109375" style="98" customWidth="1"/>
    <col min="12030" max="12031" width="4.109375" style="98" customWidth="1"/>
    <col min="12032" max="12032" width="70.44140625" style="98" customWidth="1"/>
    <col min="12033" max="12033" width="14.6640625" style="98" customWidth="1"/>
    <col min="12034" max="12034" width="17.6640625" style="98" bestFit="1" customWidth="1"/>
    <col min="12035" max="12035" width="17.109375" style="98" bestFit="1" customWidth="1"/>
    <col min="12036" max="12036" width="15.109375" style="98" bestFit="1" customWidth="1"/>
    <col min="12037" max="12037" width="3.88671875" style="98" customWidth="1"/>
    <col min="12038" max="12284" width="11.6640625" style="98"/>
    <col min="12285" max="12285" width="3.109375" style="98" customWidth="1"/>
    <col min="12286" max="12287" width="4.109375" style="98" customWidth="1"/>
    <col min="12288" max="12288" width="70.44140625" style="98" customWidth="1"/>
    <col min="12289" max="12289" width="14.6640625" style="98" customWidth="1"/>
    <col min="12290" max="12290" width="17.6640625" style="98" bestFit="1" customWidth="1"/>
    <col min="12291" max="12291" width="17.109375" style="98" bestFit="1" customWidth="1"/>
    <col min="12292" max="12292" width="15.109375" style="98" bestFit="1" customWidth="1"/>
    <col min="12293" max="12293" width="3.88671875" style="98" customWidth="1"/>
    <col min="12294" max="12540" width="11.6640625" style="98"/>
    <col min="12541" max="12541" width="3.109375" style="98" customWidth="1"/>
    <col min="12542" max="12543" width="4.109375" style="98" customWidth="1"/>
    <col min="12544" max="12544" width="70.44140625" style="98" customWidth="1"/>
    <col min="12545" max="12545" width="14.6640625" style="98" customWidth="1"/>
    <col min="12546" max="12546" width="17.6640625" style="98" bestFit="1" customWidth="1"/>
    <col min="12547" max="12547" width="17.109375" style="98" bestFit="1" customWidth="1"/>
    <col min="12548" max="12548" width="15.109375" style="98" bestFit="1" customWidth="1"/>
    <col min="12549" max="12549" width="3.88671875" style="98" customWidth="1"/>
    <col min="12550" max="12796" width="11.6640625" style="98"/>
    <col min="12797" max="12797" width="3.109375" style="98" customWidth="1"/>
    <col min="12798" max="12799" width="4.109375" style="98" customWidth="1"/>
    <col min="12800" max="12800" width="70.44140625" style="98" customWidth="1"/>
    <col min="12801" max="12801" width="14.6640625" style="98" customWidth="1"/>
    <col min="12802" max="12802" width="17.6640625" style="98" bestFit="1" customWidth="1"/>
    <col min="12803" max="12803" width="17.109375" style="98" bestFit="1" customWidth="1"/>
    <col min="12804" max="12804" width="15.109375" style="98" bestFit="1" customWidth="1"/>
    <col min="12805" max="12805" width="3.88671875" style="98" customWidth="1"/>
    <col min="12806" max="13052" width="11.6640625" style="98"/>
    <col min="13053" max="13053" width="3.109375" style="98" customWidth="1"/>
    <col min="13054" max="13055" width="4.109375" style="98" customWidth="1"/>
    <col min="13056" max="13056" width="70.44140625" style="98" customWidth="1"/>
    <col min="13057" max="13057" width="14.6640625" style="98" customWidth="1"/>
    <col min="13058" max="13058" width="17.6640625" style="98" bestFit="1" customWidth="1"/>
    <col min="13059" max="13059" width="17.109375" style="98" bestFit="1" customWidth="1"/>
    <col min="13060" max="13060" width="15.109375" style="98" bestFit="1" customWidth="1"/>
    <col min="13061" max="13061" width="3.88671875" style="98" customWidth="1"/>
    <col min="13062" max="13308" width="11.6640625" style="98"/>
    <col min="13309" max="13309" width="3.109375" style="98" customWidth="1"/>
    <col min="13310" max="13311" width="4.109375" style="98" customWidth="1"/>
    <col min="13312" max="13312" width="70.44140625" style="98" customWidth="1"/>
    <col min="13313" max="13313" width="14.6640625" style="98" customWidth="1"/>
    <col min="13314" max="13314" width="17.6640625" style="98" bestFit="1" customWidth="1"/>
    <col min="13315" max="13315" width="17.109375" style="98" bestFit="1" customWidth="1"/>
    <col min="13316" max="13316" width="15.109375" style="98" bestFit="1" customWidth="1"/>
    <col min="13317" max="13317" width="3.88671875" style="98" customWidth="1"/>
    <col min="13318" max="13564" width="11.6640625" style="98"/>
    <col min="13565" max="13565" width="3.109375" style="98" customWidth="1"/>
    <col min="13566" max="13567" width="4.109375" style="98" customWidth="1"/>
    <col min="13568" max="13568" width="70.44140625" style="98" customWidth="1"/>
    <col min="13569" max="13569" width="14.6640625" style="98" customWidth="1"/>
    <col min="13570" max="13570" width="17.6640625" style="98" bestFit="1" customWidth="1"/>
    <col min="13571" max="13571" width="17.109375" style="98" bestFit="1" customWidth="1"/>
    <col min="13572" max="13572" width="15.109375" style="98" bestFit="1" customWidth="1"/>
    <col min="13573" max="13573" width="3.88671875" style="98" customWidth="1"/>
    <col min="13574" max="13820" width="11.6640625" style="98"/>
    <col min="13821" max="13821" width="3.109375" style="98" customWidth="1"/>
    <col min="13822" max="13823" width="4.109375" style="98" customWidth="1"/>
    <col min="13824" max="13824" width="70.44140625" style="98" customWidth="1"/>
    <col min="13825" max="13825" width="14.6640625" style="98" customWidth="1"/>
    <col min="13826" max="13826" width="17.6640625" style="98" bestFit="1" customWidth="1"/>
    <col min="13827" max="13827" width="17.109375" style="98" bestFit="1" customWidth="1"/>
    <col min="13828" max="13828" width="15.109375" style="98" bestFit="1" customWidth="1"/>
    <col min="13829" max="13829" width="3.88671875" style="98" customWidth="1"/>
    <col min="13830" max="14076" width="11.6640625" style="98"/>
    <col min="14077" max="14077" width="3.109375" style="98" customWidth="1"/>
    <col min="14078" max="14079" width="4.109375" style="98" customWidth="1"/>
    <col min="14080" max="14080" width="70.44140625" style="98" customWidth="1"/>
    <col min="14081" max="14081" width="14.6640625" style="98" customWidth="1"/>
    <col min="14082" max="14082" width="17.6640625" style="98" bestFit="1" customWidth="1"/>
    <col min="14083" max="14083" width="17.109375" style="98" bestFit="1" customWidth="1"/>
    <col min="14084" max="14084" width="15.109375" style="98" bestFit="1" customWidth="1"/>
    <col min="14085" max="14085" width="3.88671875" style="98" customWidth="1"/>
    <col min="14086" max="14332" width="11.6640625" style="98"/>
    <col min="14333" max="14333" width="3.109375" style="98" customWidth="1"/>
    <col min="14334" max="14335" width="4.109375" style="98" customWidth="1"/>
    <col min="14336" max="14336" width="70.44140625" style="98" customWidth="1"/>
    <col min="14337" max="14337" width="14.6640625" style="98" customWidth="1"/>
    <col min="14338" max="14338" width="17.6640625" style="98" bestFit="1" customWidth="1"/>
    <col min="14339" max="14339" width="17.109375" style="98" bestFit="1" customWidth="1"/>
    <col min="14340" max="14340" width="15.109375" style="98" bestFit="1" customWidth="1"/>
    <col min="14341" max="14341" width="3.88671875" style="98" customWidth="1"/>
    <col min="14342" max="14588" width="11.6640625" style="98"/>
    <col min="14589" max="14589" width="3.109375" style="98" customWidth="1"/>
    <col min="14590" max="14591" width="4.109375" style="98" customWidth="1"/>
    <col min="14592" max="14592" width="70.44140625" style="98" customWidth="1"/>
    <col min="14593" max="14593" width="14.6640625" style="98" customWidth="1"/>
    <col min="14594" max="14594" width="17.6640625" style="98" bestFit="1" customWidth="1"/>
    <col min="14595" max="14595" width="17.109375" style="98" bestFit="1" customWidth="1"/>
    <col min="14596" max="14596" width="15.109375" style="98" bestFit="1" customWidth="1"/>
    <col min="14597" max="14597" width="3.88671875" style="98" customWidth="1"/>
    <col min="14598" max="14844" width="11.6640625" style="98"/>
    <col min="14845" max="14845" width="3.109375" style="98" customWidth="1"/>
    <col min="14846" max="14847" width="4.109375" style="98" customWidth="1"/>
    <col min="14848" max="14848" width="70.44140625" style="98" customWidth="1"/>
    <col min="14849" max="14849" width="14.6640625" style="98" customWidth="1"/>
    <col min="14850" max="14850" width="17.6640625" style="98" bestFit="1" customWidth="1"/>
    <col min="14851" max="14851" width="17.109375" style="98" bestFit="1" customWidth="1"/>
    <col min="14852" max="14852" width="15.109375" style="98" bestFit="1" customWidth="1"/>
    <col min="14853" max="14853" width="3.88671875" style="98" customWidth="1"/>
    <col min="14854" max="15100" width="11.6640625" style="98"/>
    <col min="15101" max="15101" width="3.109375" style="98" customWidth="1"/>
    <col min="15102" max="15103" width="4.109375" style="98" customWidth="1"/>
    <col min="15104" max="15104" width="70.44140625" style="98" customWidth="1"/>
    <col min="15105" max="15105" width="14.6640625" style="98" customWidth="1"/>
    <col min="15106" max="15106" width="17.6640625" style="98" bestFit="1" customWidth="1"/>
    <col min="15107" max="15107" width="17.109375" style="98" bestFit="1" customWidth="1"/>
    <col min="15108" max="15108" width="15.109375" style="98" bestFit="1" customWidth="1"/>
    <col min="15109" max="15109" width="3.88671875" style="98" customWidth="1"/>
    <col min="15110" max="15356" width="11.6640625" style="98"/>
    <col min="15357" max="15357" width="3.109375" style="98" customWidth="1"/>
    <col min="15358" max="15359" width="4.109375" style="98" customWidth="1"/>
    <col min="15360" max="15360" width="70.44140625" style="98" customWidth="1"/>
    <col min="15361" max="15361" width="14.6640625" style="98" customWidth="1"/>
    <col min="15362" max="15362" width="17.6640625" style="98" bestFit="1" customWidth="1"/>
    <col min="15363" max="15363" width="17.109375" style="98" bestFit="1" customWidth="1"/>
    <col min="15364" max="15364" width="15.109375" style="98" bestFit="1" customWidth="1"/>
    <col min="15365" max="15365" width="3.88671875" style="98" customWidth="1"/>
    <col min="15366" max="15612" width="11.6640625" style="98"/>
    <col min="15613" max="15613" width="3.109375" style="98" customWidth="1"/>
    <col min="15614" max="15615" width="4.109375" style="98" customWidth="1"/>
    <col min="15616" max="15616" width="70.44140625" style="98" customWidth="1"/>
    <col min="15617" max="15617" width="14.6640625" style="98" customWidth="1"/>
    <col min="15618" max="15618" width="17.6640625" style="98" bestFit="1" customWidth="1"/>
    <col min="15619" max="15619" width="17.109375" style="98" bestFit="1" customWidth="1"/>
    <col min="15620" max="15620" width="15.109375" style="98" bestFit="1" customWidth="1"/>
    <col min="15621" max="15621" width="3.88671875" style="98" customWidth="1"/>
    <col min="15622" max="15868" width="11.6640625" style="98"/>
    <col min="15869" max="15869" width="3.109375" style="98" customWidth="1"/>
    <col min="15870" max="15871" width="4.109375" style="98" customWidth="1"/>
    <col min="15872" max="15872" width="70.44140625" style="98" customWidth="1"/>
    <col min="15873" max="15873" width="14.6640625" style="98" customWidth="1"/>
    <col min="15874" max="15874" width="17.6640625" style="98" bestFit="1" customWidth="1"/>
    <col min="15875" max="15875" width="17.109375" style="98" bestFit="1" customWidth="1"/>
    <col min="15876" max="15876" width="15.109375" style="98" bestFit="1" customWidth="1"/>
    <col min="15877" max="15877" width="3.88671875" style="98" customWidth="1"/>
    <col min="15878" max="16124" width="11.6640625" style="98"/>
    <col min="16125" max="16125" width="3.109375" style="98" customWidth="1"/>
    <col min="16126" max="16127" width="4.109375" style="98" customWidth="1"/>
    <col min="16128" max="16128" width="70.44140625" style="98" customWidth="1"/>
    <col min="16129" max="16129" width="14.6640625" style="98" customWidth="1"/>
    <col min="16130" max="16130" width="17.6640625" style="98" bestFit="1" customWidth="1"/>
    <col min="16131" max="16131" width="17.109375" style="98" bestFit="1" customWidth="1"/>
    <col min="16132" max="16132" width="15.109375" style="98" bestFit="1" customWidth="1"/>
    <col min="16133" max="16133" width="3.88671875" style="98" customWidth="1"/>
    <col min="16134" max="16384" width="11.6640625" style="98"/>
  </cols>
  <sheetData>
    <row r="1" spans="1:13" ht="67.2" customHeight="1" thickBot="1" x14ac:dyDescent="0.3">
      <c r="A1" s="213" t="s">
        <v>157</v>
      </c>
      <c r="B1" s="214"/>
      <c r="C1" s="214"/>
      <c r="D1" s="214"/>
      <c r="E1" s="214"/>
      <c r="F1" s="214"/>
      <c r="G1" s="214"/>
      <c r="H1" s="214"/>
      <c r="I1" s="214"/>
      <c r="J1" s="215"/>
    </row>
    <row r="2" spans="1:13" ht="18" customHeight="1" thickBot="1" x14ac:dyDescent="0.35">
      <c r="A2" s="62"/>
      <c r="B2" s="11"/>
      <c r="C2" s="63"/>
      <c r="D2" s="64"/>
      <c r="E2" s="64"/>
      <c r="F2" s="64"/>
      <c r="G2" s="16"/>
    </row>
    <row r="3" spans="1:13" ht="48" customHeight="1" thickBot="1" x14ac:dyDescent="0.3">
      <c r="A3" s="62"/>
      <c r="B3" s="237" t="s">
        <v>64</v>
      </c>
      <c r="C3" s="219" t="s">
        <v>114</v>
      </c>
      <c r="D3" s="220"/>
      <c r="E3" s="221"/>
      <c r="F3" s="225" t="s">
        <v>55</v>
      </c>
      <c r="G3" s="226"/>
      <c r="H3" s="227" t="s">
        <v>56</v>
      </c>
      <c r="I3" s="228"/>
      <c r="J3" s="240" t="s">
        <v>66</v>
      </c>
    </row>
    <row r="4" spans="1:13" ht="20.25" customHeight="1" thickBot="1" x14ac:dyDescent="0.3">
      <c r="A4" s="62"/>
      <c r="B4" s="238"/>
      <c r="C4" s="222"/>
      <c r="D4" s="223"/>
      <c r="E4" s="224"/>
      <c r="F4" s="112" t="s">
        <v>53</v>
      </c>
      <c r="G4" s="112" t="s">
        <v>54</v>
      </c>
      <c r="H4" s="227" t="s">
        <v>114</v>
      </c>
      <c r="I4" s="229"/>
      <c r="J4" s="241"/>
    </row>
    <row r="5" spans="1:13" ht="162.75" customHeight="1" thickBot="1" x14ac:dyDescent="0.3">
      <c r="A5" s="50"/>
      <c r="B5" s="239"/>
      <c r="C5" s="99" t="s">
        <v>1</v>
      </c>
      <c r="D5" s="99" t="s">
        <v>51</v>
      </c>
      <c r="E5" s="99" t="s">
        <v>52</v>
      </c>
      <c r="F5" s="99" t="s">
        <v>3</v>
      </c>
      <c r="G5" s="99" t="s">
        <v>106</v>
      </c>
      <c r="H5" s="99" t="s">
        <v>2</v>
      </c>
      <c r="I5" s="99" t="s">
        <v>107</v>
      </c>
      <c r="J5" s="100" t="s">
        <v>63</v>
      </c>
    </row>
    <row r="6" spans="1:13" ht="18" customHeight="1" thickBot="1" x14ac:dyDescent="0.35">
      <c r="A6" s="235" t="s">
        <v>11</v>
      </c>
      <c r="B6" s="101" t="s">
        <v>70</v>
      </c>
      <c r="C6" s="102">
        <f>'TABLAS DOCENTES'!C5</f>
        <v>1865.66</v>
      </c>
      <c r="D6" s="102">
        <f>'TABLAS DOCENTES'!D5</f>
        <v>0</v>
      </c>
      <c r="E6" s="102">
        <f>'TABLAS DOCENTES'!E5</f>
        <v>0</v>
      </c>
      <c r="F6" s="102">
        <f>'TABLAS DOCENTES'!F5</f>
        <v>706.28</v>
      </c>
      <c r="G6" s="102">
        <f>'TABLAS DOCENTES'!G5</f>
        <v>0</v>
      </c>
      <c r="H6" s="102">
        <f>'TABLAS DOCENTES'!H5</f>
        <v>43.98</v>
      </c>
      <c r="I6" s="102">
        <f>'TABLAS DOCENTES'!I5</f>
        <v>0</v>
      </c>
      <c r="J6" s="103">
        <f>SUM(C6*14)+(F6*12)</f>
        <v>34594.600000000006</v>
      </c>
    </row>
    <row r="7" spans="1:13" ht="18" customHeight="1" thickBot="1" x14ac:dyDescent="0.35">
      <c r="A7" s="236"/>
      <c r="B7" s="104" t="s">
        <v>69</v>
      </c>
      <c r="C7" s="105">
        <f>'TABLAS DOCENTES'!C6</f>
        <v>1865.66</v>
      </c>
      <c r="D7" s="105">
        <f>'TABLAS DOCENTES'!D6</f>
        <v>0</v>
      </c>
      <c r="E7" s="105">
        <f>'TABLAS DOCENTES'!E6</f>
        <v>0</v>
      </c>
      <c r="F7" s="105">
        <f>'TABLAS DOCENTES'!F6</f>
        <v>706.28</v>
      </c>
      <c r="G7" s="105">
        <f>'TABLAS DOCENTES'!G6</f>
        <v>0</v>
      </c>
      <c r="H7" s="105">
        <f>'TABLAS DOCENTES'!H6</f>
        <v>43.98</v>
      </c>
      <c r="I7" s="105">
        <f>'TABLAS DOCENTES'!I6</f>
        <v>0</v>
      </c>
      <c r="J7" s="106">
        <f t="shared" ref="J7:J23" si="0">SUM(C7*14)+(F7*12)</f>
        <v>34594.600000000006</v>
      </c>
    </row>
    <row r="8" spans="1:13" ht="18" customHeight="1" thickBot="1" x14ac:dyDescent="0.35">
      <c r="A8" s="236"/>
      <c r="B8" s="101" t="s">
        <v>80</v>
      </c>
      <c r="C8" s="102">
        <f>'TABLAS DOCENTES'!C7</f>
        <v>1865.66</v>
      </c>
      <c r="D8" s="102">
        <f>'TABLAS DOCENTES'!D7</f>
        <v>0</v>
      </c>
      <c r="E8" s="102">
        <f>'TABLAS DOCENTES'!E7</f>
        <v>0</v>
      </c>
      <c r="F8" s="102">
        <f>'TABLAS DOCENTES'!F7</f>
        <v>706.28</v>
      </c>
      <c r="G8" s="102">
        <f>'TABLAS DOCENTES'!G7</f>
        <v>0</v>
      </c>
      <c r="H8" s="102">
        <f>'TABLAS DOCENTES'!H7</f>
        <v>43.98</v>
      </c>
      <c r="I8" s="102">
        <f>'TABLAS DOCENTES'!I7</f>
        <v>0</v>
      </c>
      <c r="J8" s="103">
        <f t="shared" si="0"/>
        <v>34594.600000000006</v>
      </c>
    </row>
    <row r="9" spans="1:13" ht="18" customHeight="1" thickBot="1" x14ac:dyDescent="0.35">
      <c r="A9" s="236"/>
      <c r="B9" s="104" t="s">
        <v>71</v>
      </c>
      <c r="C9" s="105">
        <f>'TABLAS DOCENTES'!C8</f>
        <v>1865.66</v>
      </c>
      <c r="D9" s="105">
        <f>'TABLAS DOCENTES'!D8</f>
        <v>0</v>
      </c>
      <c r="E9" s="105">
        <f>'TABLAS DOCENTES'!E8</f>
        <v>0</v>
      </c>
      <c r="F9" s="105">
        <f>'TABLAS DOCENTES'!F8</f>
        <v>706.28</v>
      </c>
      <c r="G9" s="105">
        <f>'TABLAS DOCENTES'!G8</f>
        <v>0</v>
      </c>
      <c r="H9" s="105">
        <f>'TABLAS DOCENTES'!H8</f>
        <v>43.98</v>
      </c>
      <c r="I9" s="105">
        <f>'TABLAS DOCENTES'!I8</f>
        <v>0</v>
      </c>
      <c r="J9" s="106">
        <f t="shared" si="0"/>
        <v>34594.600000000006</v>
      </c>
    </row>
    <row r="10" spans="1:13" ht="18" customHeight="1" thickBot="1" x14ac:dyDescent="0.35">
      <c r="A10" s="236"/>
      <c r="B10" s="107" t="s">
        <v>73</v>
      </c>
      <c r="C10" s="108">
        <f>'TABLAS DOCENTES'!C9</f>
        <v>1865.66</v>
      </c>
      <c r="D10" s="108">
        <f>'TABLAS DOCENTES'!D9</f>
        <v>0</v>
      </c>
      <c r="E10" s="108">
        <f>'TABLAS DOCENTES'!E9</f>
        <v>325.24</v>
      </c>
      <c r="F10" s="108">
        <f>'TABLAS DOCENTES'!F9</f>
        <v>684.49</v>
      </c>
      <c r="G10" s="108">
        <f>'TABLAS DOCENTES'!G9</f>
        <v>0</v>
      </c>
      <c r="H10" s="108">
        <f>'TABLAS DOCENTES'!H9</f>
        <v>43.98</v>
      </c>
      <c r="I10" s="108">
        <f>'TABLAS DOCENTES'!I9</f>
        <v>11.47</v>
      </c>
      <c r="J10" s="103">
        <f>SUM(C10*14)+(F10*12)+(E10*14)</f>
        <v>38886.480000000003</v>
      </c>
    </row>
    <row r="11" spans="1:13" ht="18" customHeight="1" thickBot="1" x14ac:dyDescent="0.35">
      <c r="A11" s="236"/>
      <c r="B11" s="104" t="s">
        <v>74</v>
      </c>
      <c r="C11" s="105">
        <f>'TABLAS DOCENTES'!C10</f>
        <v>1865.66</v>
      </c>
      <c r="D11" s="105">
        <f>'TABLAS DOCENTES'!D10</f>
        <v>0</v>
      </c>
      <c r="E11" s="105">
        <f>'TABLAS DOCENTES'!E10</f>
        <v>0</v>
      </c>
      <c r="F11" s="105">
        <f>'TABLAS DOCENTES'!F10</f>
        <v>700.68</v>
      </c>
      <c r="G11" s="105">
        <f>'TABLAS DOCENTES'!G10</f>
        <v>137.07</v>
      </c>
      <c r="H11" s="105">
        <f>'TABLAS DOCENTES'!H10</f>
        <v>43.98</v>
      </c>
      <c r="I11" s="105">
        <f>'TABLAS DOCENTES'!I10</f>
        <v>0</v>
      </c>
      <c r="J11" s="106">
        <f>SUM(C11*14)+(F11*12)+(G11*14)</f>
        <v>36446.380000000005</v>
      </c>
    </row>
    <row r="12" spans="1:13" ht="18" customHeight="1" thickBot="1" x14ac:dyDescent="0.35">
      <c r="A12" s="236"/>
      <c r="B12" s="107" t="s">
        <v>76</v>
      </c>
      <c r="C12" s="108">
        <f>'TABLAS DOCENTES'!C11</f>
        <v>1865.66</v>
      </c>
      <c r="D12" s="108">
        <f>'TABLAS DOCENTES'!D11</f>
        <v>0</v>
      </c>
      <c r="E12" s="108">
        <f>'TABLAS DOCENTES'!E11</f>
        <v>325.24</v>
      </c>
      <c r="F12" s="108">
        <f>'TABLAS DOCENTES'!F11</f>
        <v>684.49</v>
      </c>
      <c r="G12" s="108">
        <f>'TABLAS DOCENTES'!G11</f>
        <v>0</v>
      </c>
      <c r="H12" s="108">
        <f>'TABLAS DOCENTES'!H11</f>
        <v>43.98</v>
      </c>
      <c r="I12" s="108">
        <f>'TABLAS DOCENTES'!I11</f>
        <v>11.47</v>
      </c>
      <c r="J12" s="103">
        <f>SUM(C12*14)+(F12*12)+(E12*14)</f>
        <v>38886.480000000003</v>
      </c>
    </row>
    <row r="13" spans="1:13" ht="18" customHeight="1" thickBot="1" x14ac:dyDescent="0.35">
      <c r="A13" s="236"/>
      <c r="B13" s="104" t="s">
        <v>75</v>
      </c>
      <c r="C13" s="105">
        <f>'TABLAS DOCENTES'!C12</f>
        <v>2190.9</v>
      </c>
      <c r="D13" s="105">
        <f>'TABLAS DOCENTES'!D12</f>
        <v>0</v>
      </c>
      <c r="E13" s="105">
        <f>'TABLAS DOCENTES'!E12</f>
        <v>0</v>
      </c>
      <c r="F13" s="105">
        <f>'TABLAS DOCENTES'!F12</f>
        <v>684.49</v>
      </c>
      <c r="G13" s="105">
        <f>'TABLAS DOCENTES'!G12</f>
        <v>0</v>
      </c>
      <c r="H13" s="105">
        <f>'TABLAS DOCENTES'!H12</f>
        <v>55.43</v>
      </c>
      <c r="I13" s="105">
        <f>'TABLAS DOCENTES'!I12</f>
        <v>0</v>
      </c>
      <c r="J13" s="106">
        <f>SUM(C13*14)+(F13*12)</f>
        <v>38886.480000000003</v>
      </c>
      <c r="L13" s="129"/>
      <c r="M13" s="129"/>
    </row>
    <row r="14" spans="1:13" ht="18" customHeight="1" thickBot="1" x14ac:dyDescent="0.35">
      <c r="A14" s="236"/>
      <c r="B14" s="107" t="s">
        <v>77</v>
      </c>
      <c r="C14" s="108">
        <f>'TABLAS DOCENTES'!C13</f>
        <v>2190.9</v>
      </c>
      <c r="D14" s="108">
        <f>'TABLAS DOCENTES'!D13</f>
        <v>0</v>
      </c>
      <c r="E14" s="108">
        <f>'TABLAS DOCENTES'!E13</f>
        <v>0</v>
      </c>
      <c r="F14" s="108">
        <f>'TABLAS DOCENTES'!F13</f>
        <v>684.49</v>
      </c>
      <c r="G14" s="108">
        <f>'TABLAS DOCENTES'!G13</f>
        <v>0</v>
      </c>
      <c r="H14" s="108">
        <f>'TABLAS DOCENTES'!H13</f>
        <v>55.43</v>
      </c>
      <c r="I14" s="108">
        <f>'TABLAS DOCENTES'!I13</f>
        <v>0</v>
      </c>
      <c r="J14" s="103">
        <f t="shared" si="0"/>
        <v>38886.480000000003</v>
      </c>
    </row>
    <row r="15" spans="1:13" ht="18" customHeight="1" thickBot="1" x14ac:dyDescent="0.35">
      <c r="A15" s="236"/>
      <c r="B15" s="104" t="s">
        <v>72</v>
      </c>
      <c r="C15" s="105">
        <f>'TABLAS DOCENTES'!C14</f>
        <v>2190.9</v>
      </c>
      <c r="D15" s="105">
        <f>'TABLAS DOCENTES'!D14</f>
        <v>91.75</v>
      </c>
      <c r="E15" s="105">
        <f>'TABLAS DOCENTES'!E14</f>
        <v>0</v>
      </c>
      <c r="F15" s="105">
        <f>'TABLAS DOCENTES'!F14</f>
        <v>577.45000000000005</v>
      </c>
      <c r="G15" s="105">
        <f>'TABLAS DOCENTES'!G14</f>
        <v>0</v>
      </c>
      <c r="H15" s="105">
        <f>'TABLAS DOCENTES'!H14</f>
        <v>55.43</v>
      </c>
      <c r="I15" s="105">
        <f>'TABLAS DOCENTES'!I14</f>
        <v>0</v>
      </c>
      <c r="J15" s="106">
        <f>SUM(C15*14)+(F15*12)+(D15*14)</f>
        <v>38886.5</v>
      </c>
    </row>
    <row r="16" spans="1:13" ht="18" customHeight="1" thickBot="1" x14ac:dyDescent="0.35">
      <c r="A16" s="236"/>
      <c r="B16" s="107" t="s">
        <v>57</v>
      </c>
      <c r="C16" s="108">
        <f>'TABLAS DOCENTES'!C15</f>
        <v>2190.9</v>
      </c>
      <c r="D16" s="108">
        <f>'TABLAS DOCENTES'!D15</f>
        <v>0</v>
      </c>
      <c r="E16" s="108">
        <f>'TABLAS DOCENTES'!E15</f>
        <v>0</v>
      </c>
      <c r="F16" s="108">
        <f>'TABLAS DOCENTES'!F15</f>
        <v>684.49</v>
      </c>
      <c r="G16" s="108">
        <f>'TABLAS DOCENTES'!G15</f>
        <v>0</v>
      </c>
      <c r="H16" s="108">
        <f>'TABLAS DOCENTES'!H15</f>
        <v>55.43</v>
      </c>
      <c r="I16" s="108">
        <f>'TABLAS DOCENTES'!I15</f>
        <v>0</v>
      </c>
      <c r="J16" s="103">
        <f t="shared" si="0"/>
        <v>38886.480000000003</v>
      </c>
    </row>
    <row r="17" spans="1:10" ht="18" customHeight="1" thickBot="1" x14ac:dyDescent="0.35">
      <c r="A17" s="236"/>
      <c r="B17" s="104" t="s">
        <v>62</v>
      </c>
      <c r="C17" s="105">
        <f>'TABLAS DOCENTES'!C16</f>
        <v>1982.77</v>
      </c>
      <c r="D17" s="105">
        <f>'TABLAS DOCENTES'!D16</f>
        <v>0</v>
      </c>
      <c r="E17" s="105">
        <f>'TABLAS DOCENTES'!E16</f>
        <v>0</v>
      </c>
      <c r="F17" s="105">
        <f>'TABLAS DOCENTES'!F16</f>
        <v>729.84</v>
      </c>
      <c r="G17" s="105">
        <f>'TABLAS DOCENTES'!G16</f>
        <v>0</v>
      </c>
      <c r="H17" s="105">
        <f>'TABLAS DOCENTES'!H16</f>
        <v>55.43</v>
      </c>
      <c r="I17" s="105">
        <f>'TABLAS DOCENTES'!I16</f>
        <v>0</v>
      </c>
      <c r="J17" s="106">
        <f t="shared" si="0"/>
        <v>36516.86</v>
      </c>
    </row>
    <row r="18" spans="1:10" ht="18" customHeight="1" thickBot="1" x14ac:dyDescent="0.35">
      <c r="A18" s="236"/>
      <c r="B18" s="107" t="s">
        <v>58</v>
      </c>
      <c r="C18" s="108">
        <f>'TABLAS DOCENTES'!C17</f>
        <v>2190.9</v>
      </c>
      <c r="D18" s="108">
        <f>'TABLAS DOCENTES'!D17</f>
        <v>0</v>
      </c>
      <c r="E18" s="108">
        <f>'TABLAS DOCENTES'!E17</f>
        <v>0</v>
      </c>
      <c r="F18" s="108">
        <f>'TABLAS DOCENTES'!F17</f>
        <v>684.49</v>
      </c>
      <c r="G18" s="108">
        <f>'TABLAS DOCENTES'!G17</f>
        <v>0</v>
      </c>
      <c r="H18" s="108">
        <f>'TABLAS DOCENTES'!H17</f>
        <v>55.43</v>
      </c>
      <c r="I18" s="108">
        <f>'TABLAS DOCENTES'!I17</f>
        <v>0</v>
      </c>
      <c r="J18" s="103">
        <f t="shared" si="0"/>
        <v>38886.480000000003</v>
      </c>
    </row>
    <row r="19" spans="1:10" ht="18" customHeight="1" thickBot="1" x14ac:dyDescent="0.35">
      <c r="A19" s="236"/>
      <c r="B19" s="104" t="s">
        <v>61</v>
      </c>
      <c r="C19" s="105">
        <f>'TABLAS DOCENTES'!C18</f>
        <v>1982.77</v>
      </c>
      <c r="D19" s="105">
        <f>'TABLAS DOCENTES'!D18</f>
        <v>0</v>
      </c>
      <c r="E19" s="105">
        <f>'TABLAS DOCENTES'!E18</f>
        <v>0</v>
      </c>
      <c r="F19" s="105">
        <f>'TABLAS DOCENTES'!F18</f>
        <v>729.84</v>
      </c>
      <c r="G19" s="105">
        <f>'TABLAS DOCENTES'!G18</f>
        <v>0</v>
      </c>
      <c r="H19" s="105">
        <f>'TABLAS DOCENTES'!H18</f>
        <v>55.43</v>
      </c>
      <c r="I19" s="105">
        <f>'TABLAS DOCENTES'!I18</f>
        <v>0</v>
      </c>
      <c r="J19" s="106">
        <f t="shared" si="0"/>
        <v>36516.86</v>
      </c>
    </row>
    <row r="20" spans="1:10" ht="18" customHeight="1" thickBot="1" x14ac:dyDescent="0.35">
      <c r="A20" s="236"/>
      <c r="B20" s="109" t="s">
        <v>59</v>
      </c>
      <c r="C20" s="105">
        <f>'TABLAS DOCENTES'!C19</f>
        <v>2190.9</v>
      </c>
      <c r="D20" s="105">
        <f>'TABLAS DOCENTES'!D19</f>
        <v>0</v>
      </c>
      <c r="E20" s="105">
        <f>'TABLAS DOCENTES'!E19</f>
        <v>0</v>
      </c>
      <c r="F20" s="105">
        <f>'TABLAS DOCENTES'!F19</f>
        <v>684.49</v>
      </c>
      <c r="G20" s="105">
        <f>'TABLAS DOCENTES'!G19</f>
        <v>0</v>
      </c>
      <c r="H20" s="105">
        <f>'TABLAS DOCENTES'!H19</f>
        <v>55.43</v>
      </c>
      <c r="I20" s="105">
        <f>'TABLAS DOCENTES'!I19</f>
        <v>0</v>
      </c>
      <c r="J20" s="106">
        <f t="shared" si="0"/>
        <v>38886.480000000003</v>
      </c>
    </row>
    <row r="21" spans="1:10" ht="18" customHeight="1" thickBot="1" x14ac:dyDescent="0.35">
      <c r="A21" s="236"/>
      <c r="B21" s="101" t="s">
        <v>60</v>
      </c>
      <c r="C21" s="102">
        <f>'TABLAS DOCENTES'!C20</f>
        <v>1982.77</v>
      </c>
      <c r="D21" s="102">
        <f>'TABLAS DOCENTES'!D20</f>
        <v>0</v>
      </c>
      <c r="E21" s="102">
        <f>'TABLAS DOCENTES'!E20</f>
        <v>0</v>
      </c>
      <c r="F21" s="102">
        <f>'TABLAS DOCENTES'!F20</f>
        <v>729.84</v>
      </c>
      <c r="G21" s="102">
        <f>'TABLAS DOCENTES'!G20</f>
        <v>0</v>
      </c>
      <c r="H21" s="102">
        <f>'TABLAS DOCENTES'!H20</f>
        <v>55.43</v>
      </c>
      <c r="I21" s="102">
        <f>'TABLAS DOCENTES'!I20</f>
        <v>0</v>
      </c>
      <c r="J21" s="103">
        <f t="shared" si="0"/>
        <v>36516.86</v>
      </c>
    </row>
    <row r="22" spans="1:10" ht="18" customHeight="1" thickBot="1" x14ac:dyDescent="0.35">
      <c r="A22" s="236"/>
      <c r="B22" s="109" t="s">
        <v>78</v>
      </c>
      <c r="C22" s="110">
        <f>'TABLAS DOCENTES'!C21</f>
        <v>2190.9</v>
      </c>
      <c r="D22" s="110">
        <f>'TABLAS DOCENTES'!D21</f>
        <v>0</v>
      </c>
      <c r="E22" s="110">
        <f>'TABLAS DOCENTES'!E21</f>
        <v>0</v>
      </c>
      <c r="F22" s="110">
        <f>'TABLAS DOCENTES'!F21</f>
        <v>684.49</v>
      </c>
      <c r="G22" s="110">
        <f>'TABLAS DOCENTES'!G21</f>
        <v>0</v>
      </c>
      <c r="H22" s="110">
        <f>'TABLAS DOCENTES'!H21</f>
        <v>55.43</v>
      </c>
      <c r="I22" s="110">
        <f>'TABLAS DOCENTES'!I21</f>
        <v>0</v>
      </c>
      <c r="J22" s="106">
        <f t="shared" si="0"/>
        <v>38886.480000000003</v>
      </c>
    </row>
    <row r="23" spans="1:10" ht="18" customHeight="1" thickBot="1" x14ac:dyDescent="0.35">
      <c r="A23" s="236"/>
      <c r="B23" s="101" t="s">
        <v>65</v>
      </c>
      <c r="C23" s="102">
        <f>'TABLAS DOCENTES'!C22</f>
        <v>1865.66</v>
      </c>
      <c r="D23" s="102">
        <f>'TABLAS DOCENTES'!D22</f>
        <v>0</v>
      </c>
      <c r="E23" s="102">
        <f>'TABLAS DOCENTES'!E22</f>
        <v>0</v>
      </c>
      <c r="F23" s="102">
        <f>'TABLAS DOCENTES'!F22</f>
        <v>706.28</v>
      </c>
      <c r="G23" s="102">
        <f>'TABLAS DOCENTES'!G22</f>
        <v>0</v>
      </c>
      <c r="H23" s="102">
        <f>'TABLAS DOCENTES'!H22</f>
        <v>43.98</v>
      </c>
      <c r="I23" s="102">
        <f>'TABLAS DOCENTES'!I22</f>
        <v>0</v>
      </c>
      <c r="J23" s="103">
        <f t="shared" si="0"/>
        <v>34594.600000000006</v>
      </c>
    </row>
    <row r="24" spans="1:10" ht="16.2" customHeight="1" thickBot="1" x14ac:dyDescent="0.3">
      <c r="A24" s="244" t="s">
        <v>68</v>
      </c>
      <c r="B24" s="113" t="s">
        <v>103</v>
      </c>
      <c r="C24" s="114">
        <f>'TABLAS DOCENTES'!C25</f>
        <v>2224.91</v>
      </c>
      <c r="D24" s="114">
        <f>'TABLAS DOCENTES'!E25</f>
        <v>108.12</v>
      </c>
      <c r="E24" s="115"/>
      <c r="F24" s="115"/>
      <c r="G24" s="115"/>
      <c r="H24" s="114">
        <f>'TABLAS DOCENTES'!D25</f>
        <v>58.09</v>
      </c>
      <c r="I24" s="115"/>
      <c r="J24" s="116">
        <f>SUM(C24*14)+(F24*12)+(D24*14)</f>
        <v>32662.42</v>
      </c>
    </row>
    <row r="25" spans="1:10" ht="16.2" thickBot="1" x14ac:dyDescent="0.35">
      <c r="A25" s="245"/>
      <c r="B25" s="14" t="s">
        <v>156</v>
      </c>
      <c r="C25" s="114">
        <f>'TABLAS DOCENTES'!C26</f>
        <v>1925.83</v>
      </c>
      <c r="D25" s="115"/>
      <c r="E25" s="115"/>
      <c r="F25" s="115"/>
      <c r="G25" s="115"/>
      <c r="H25" s="114">
        <f>'TABLAS DOCENTES'!D26</f>
        <v>46.08</v>
      </c>
      <c r="I25" s="115"/>
      <c r="J25" s="116">
        <f t="shared" ref="J25:J29" si="1">SUM(C25*14)+(F25*12)+(D25*14)</f>
        <v>26961.62</v>
      </c>
    </row>
    <row r="26" spans="1:10" ht="16.2" thickBot="1" x14ac:dyDescent="0.35">
      <c r="A26" s="245"/>
      <c r="B26" s="14" t="s">
        <v>153</v>
      </c>
      <c r="C26" s="114">
        <f>'TABLAS DOCENTES'!C27</f>
        <v>1470.41</v>
      </c>
      <c r="D26" s="115"/>
      <c r="E26" s="115"/>
      <c r="F26" s="115"/>
      <c r="G26" s="115"/>
      <c r="H26" s="114">
        <f>'TABLAS DOCENTES'!D27</f>
        <v>39.909999999999997</v>
      </c>
      <c r="I26" s="115"/>
      <c r="J26" s="116">
        <f t="shared" si="1"/>
        <v>20585.740000000002</v>
      </c>
    </row>
    <row r="27" spans="1:10" ht="16.2" thickBot="1" x14ac:dyDescent="0.35">
      <c r="A27" s="245"/>
      <c r="B27" s="14" t="s">
        <v>130</v>
      </c>
      <c r="C27" s="114">
        <f>'TABLAS DOCENTES'!C28</f>
        <v>1633.81</v>
      </c>
      <c r="D27" s="115"/>
      <c r="E27" s="115"/>
      <c r="F27" s="115"/>
      <c r="G27" s="115"/>
      <c r="H27" s="114">
        <f>'TABLAS DOCENTES'!D28</f>
        <v>41.85</v>
      </c>
      <c r="I27" s="115"/>
      <c r="J27" s="116">
        <f t="shared" si="1"/>
        <v>22873.34</v>
      </c>
    </row>
    <row r="28" spans="1:10" ht="16.2" thickBot="1" x14ac:dyDescent="0.35">
      <c r="A28" s="245"/>
      <c r="B28" s="14" t="s">
        <v>131</v>
      </c>
      <c r="C28" s="114">
        <f>'TABLAS DOCENTES'!C29</f>
        <v>1470.41</v>
      </c>
      <c r="D28" s="115"/>
      <c r="E28" s="115"/>
      <c r="F28" s="115"/>
      <c r="G28" s="115"/>
      <c r="H28" s="114">
        <f>'TABLAS DOCENTES'!D29</f>
        <v>39.909999999999997</v>
      </c>
      <c r="I28" s="115"/>
      <c r="J28" s="116">
        <f t="shared" si="1"/>
        <v>20585.740000000002</v>
      </c>
    </row>
    <row r="29" spans="1:10" ht="16.2" thickBot="1" x14ac:dyDescent="0.35">
      <c r="A29" s="246"/>
      <c r="B29" s="14" t="s">
        <v>132</v>
      </c>
      <c r="C29" s="114">
        <f>'TABLAS DOCENTES'!C30</f>
        <v>1470.41</v>
      </c>
      <c r="D29" s="115"/>
      <c r="E29" s="115"/>
      <c r="F29" s="115"/>
      <c r="G29" s="115"/>
      <c r="H29" s="114">
        <f>'TABLAS DOCENTES'!D30</f>
        <v>39.909999999999997</v>
      </c>
      <c r="I29" s="115"/>
      <c r="J29" s="116">
        <f t="shared" si="1"/>
        <v>20585.740000000002</v>
      </c>
    </row>
    <row r="30" spans="1:10" ht="18" customHeight="1" thickBot="1" x14ac:dyDescent="0.3">
      <c r="A30" s="21"/>
      <c r="B30" s="111"/>
      <c r="C30" s="111"/>
      <c r="D30" s="111"/>
      <c r="E30" s="111"/>
      <c r="F30" s="111"/>
      <c r="G30" s="111"/>
    </row>
    <row r="31" spans="1:10" ht="29.25" customHeight="1" thickBot="1" x14ac:dyDescent="0.3">
      <c r="A31" s="230" t="s">
        <v>12</v>
      </c>
      <c r="B31" s="231"/>
      <c r="C31" s="25" t="s">
        <v>13</v>
      </c>
      <c r="D31" s="232">
        <v>46173</v>
      </c>
      <c r="E31" s="233"/>
      <c r="F31" s="234"/>
      <c r="G31" s="3"/>
    </row>
    <row r="32" spans="1:10" ht="18" customHeight="1" thickBot="1" x14ac:dyDescent="0.3">
      <c r="A32" s="3"/>
      <c r="B32" s="3"/>
      <c r="C32" s="3"/>
      <c r="D32" s="4"/>
      <c r="E32" s="3"/>
      <c r="F32" s="3"/>
      <c r="G32" s="3"/>
    </row>
    <row r="33" spans="1:12" ht="18" customHeight="1" thickBot="1" x14ac:dyDescent="0.35">
      <c r="A33" s="25" t="s">
        <v>0</v>
      </c>
      <c r="B33" s="25" t="s">
        <v>9</v>
      </c>
      <c r="C33" s="82" t="s">
        <v>15</v>
      </c>
      <c r="D33" s="52" t="s">
        <v>16</v>
      </c>
      <c r="E33" s="46" t="s">
        <v>17</v>
      </c>
      <c r="G33" s="3"/>
    </row>
    <row r="34" spans="1:12" ht="18" customHeight="1" thickBot="1" x14ac:dyDescent="0.35">
      <c r="A34" s="216" t="s">
        <v>11</v>
      </c>
      <c r="B34" s="101" t="s">
        <v>70</v>
      </c>
      <c r="C34" s="5">
        <v>25</v>
      </c>
      <c r="D34" s="84">
        <f t="shared" ref="D34:D53" si="2">ROUNDDOWN($D$58,0)</f>
        <v>7</v>
      </c>
      <c r="E34" s="80">
        <f>E67</f>
        <v>2879.8</v>
      </c>
      <c r="G34" s="3"/>
    </row>
    <row r="35" spans="1:12" ht="18" customHeight="1" thickBot="1" x14ac:dyDescent="0.35">
      <c r="A35" s="217"/>
      <c r="B35" s="109" t="s">
        <v>69</v>
      </c>
      <c r="C35" s="5">
        <v>0</v>
      </c>
      <c r="D35" s="84">
        <f t="shared" si="2"/>
        <v>7</v>
      </c>
      <c r="E35" s="80">
        <f>E70</f>
        <v>0</v>
      </c>
      <c r="G35" s="3"/>
    </row>
    <row r="36" spans="1:12" ht="18" customHeight="1" thickBot="1" x14ac:dyDescent="0.35">
      <c r="A36" s="217"/>
      <c r="B36" s="101" t="s">
        <v>80</v>
      </c>
      <c r="C36" s="5">
        <v>0</v>
      </c>
      <c r="D36" s="84">
        <f t="shared" si="2"/>
        <v>7</v>
      </c>
      <c r="E36" s="80">
        <f>E73</f>
        <v>0</v>
      </c>
      <c r="G36" s="3"/>
    </row>
    <row r="37" spans="1:12" ht="18" customHeight="1" thickBot="1" x14ac:dyDescent="0.35">
      <c r="A37" s="217"/>
      <c r="B37" s="109" t="s">
        <v>71</v>
      </c>
      <c r="C37" s="5">
        <v>0</v>
      </c>
      <c r="D37" s="84">
        <f t="shared" si="2"/>
        <v>7</v>
      </c>
      <c r="E37" s="80">
        <f>E76</f>
        <v>0</v>
      </c>
      <c r="G37" s="3"/>
    </row>
    <row r="38" spans="1:12" ht="18" customHeight="1" thickBot="1" x14ac:dyDescent="0.35">
      <c r="A38" s="217"/>
      <c r="B38" s="101" t="s">
        <v>73</v>
      </c>
      <c r="C38" s="5">
        <v>0</v>
      </c>
      <c r="D38" s="84">
        <f t="shared" si="2"/>
        <v>7</v>
      </c>
      <c r="E38" s="80">
        <f>E81</f>
        <v>0</v>
      </c>
      <c r="G38" s="3"/>
    </row>
    <row r="39" spans="1:12" ht="18" customHeight="1" thickBot="1" x14ac:dyDescent="0.35">
      <c r="A39" s="217"/>
      <c r="B39" s="109" t="s">
        <v>74</v>
      </c>
      <c r="C39" s="5">
        <v>0</v>
      </c>
      <c r="D39" s="84">
        <f t="shared" si="2"/>
        <v>7</v>
      </c>
      <c r="E39" s="80">
        <f>E85</f>
        <v>0</v>
      </c>
      <c r="G39" s="3"/>
      <c r="J39" s="129"/>
      <c r="L39" s="129"/>
    </row>
    <row r="40" spans="1:12" ht="18" customHeight="1" thickBot="1" x14ac:dyDescent="0.35">
      <c r="A40" s="217"/>
      <c r="B40" s="101" t="s">
        <v>76</v>
      </c>
      <c r="C40" s="5">
        <v>0</v>
      </c>
      <c r="D40" s="84">
        <f t="shared" si="2"/>
        <v>7</v>
      </c>
      <c r="E40" s="80">
        <f>E90</f>
        <v>0</v>
      </c>
      <c r="G40" s="3"/>
      <c r="J40" s="129"/>
      <c r="K40" s="129"/>
      <c r="L40" s="129"/>
    </row>
    <row r="41" spans="1:12" ht="18" customHeight="1" thickBot="1" x14ac:dyDescent="0.35">
      <c r="A41" s="217"/>
      <c r="B41" s="109" t="s">
        <v>75</v>
      </c>
      <c r="C41" s="5">
        <v>0</v>
      </c>
      <c r="D41" s="84">
        <f t="shared" si="2"/>
        <v>7</v>
      </c>
      <c r="E41" s="80">
        <f>E93</f>
        <v>0</v>
      </c>
      <c r="G41" s="3"/>
      <c r="J41" s="129"/>
      <c r="K41" s="129"/>
      <c r="L41" s="129"/>
    </row>
    <row r="42" spans="1:12" ht="18" customHeight="1" thickBot="1" x14ac:dyDescent="0.35">
      <c r="A42" s="217"/>
      <c r="B42" s="101" t="s">
        <v>77</v>
      </c>
      <c r="C42" s="5">
        <v>0</v>
      </c>
      <c r="D42" s="84">
        <f t="shared" si="2"/>
        <v>7</v>
      </c>
      <c r="E42" s="80">
        <f>E96</f>
        <v>0</v>
      </c>
      <c r="G42" s="3"/>
      <c r="J42" s="129"/>
    </row>
    <row r="43" spans="1:12" ht="18" customHeight="1" thickBot="1" x14ac:dyDescent="0.35">
      <c r="A43" s="217"/>
      <c r="B43" s="109" t="s">
        <v>72</v>
      </c>
      <c r="C43" s="5">
        <v>0</v>
      </c>
      <c r="D43" s="84">
        <f t="shared" si="2"/>
        <v>7</v>
      </c>
      <c r="E43" s="80">
        <f>E100</f>
        <v>0</v>
      </c>
      <c r="G43" s="3"/>
    </row>
    <row r="44" spans="1:12" ht="18" customHeight="1" thickBot="1" x14ac:dyDescent="0.35">
      <c r="A44" s="217"/>
      <c r="B44" s="101" t="s">
        <v>57</v>
      </c>
      <c r="C44" s="5">
        <v>0</v>
      </c>
      <c r="D44" s="84">
        <f t="shared" si="2"/>
        <v>7</v>
      </c>
      <c r="E44" s="80">
        <f>E103</f>
        <v>0</v>
      </c>
      <c r="G44" s="3"/>
    </row>
    <row r="45" spans="1:12" ht="18" customHeight="1" thickBot="1" x14ac:dyDescent="0.35">
      <c r="A45" s="217"/>
      <c r="B45" s="109" t="s">
        <v>62</v>
      </c>
      <c r="C45" s="5">
        <v>0</v>
      </c>
      <c r="D45" s="84">
        <f t="shared" si="2"/>
        <v>7</v>
      </c>
      <c r="E45" s="80">
        <f>E106</f>
        <v>0</v>
      </c>
      <c r="G45" s="3"/>
    </row>
    <row r="46" spans="1:12" ht="18" customHeight="1" thickBot="1" x14ac:dyDescent="0.35">
      <c r="A46" s="217"/>
      <c r="B46" s="101" t="s">
        <v>58</v>
      </c>
      <c r="C46" s="5">
        <v>0</v>
      </c>
      <c r="D46" s="84">
        <f t="shared" si="2"/>
        <v>7</v>
      </c>
      <c r="E46" s="80">
        <f>E109</f>
        <v>0</v>
      </c>
      <c r="G46" s="3"/>
    </row>
    <row r="47" spans="1:12" ht="18" customHeight="1" thickBot="1" x14ac:dyDescent="0.35">
      <c r="A47" s="217"/>
      <c r="B47" s="109" t="s">
        <v>61</v>
      </c>
      <c r="C47" s="5">
        <v>0</v>
      </c>
      <c r="D47" s="84">
        <f t="shared" si="2"/>
        <v>7</v>
      </c>
      <c r="E47" s="80">
        <f>E112</f>
        <v>0</v>
      </c>
      <c r="G47" s="3"/>
    </row>
    <row r="48" spans="1:12" ht="18" customHeight="1" thickBot="1" x14ac:dyDescent="0.35">
      <c r="A48" s="217"/>
      <c r="B48" s="109" t="s">
        <v>59</v>
      </c>
      <c r="C48" s="5">
        <v>0</v>
      </c>
      <c r="D48" s="84">
        <f t="shared" si="2"/>
        <v>7</v>
      </c>
      <c r="E48" s="80">
        <f>E115</f>
        <v>0</v>
      </c>
      <c r="G48" s="3"/>
    </row>
    <row r="49" spans="1:11" ht="18" customHeight="1" thickBot="1" x14ac:dyDescent="0.35">
      <c r="A49" s="217"/>
      <c r="B49" s="101" t="s">
        <v>60</v>
      </c>
      <c r="C49" s="5">
        <v>0</v>
      </c>
      <c r="D49" s="84">
        <f t="shared" si="2"/>
        <v>7</v>
      </c>
      <c r="E49" s="80">
        <f>E118</f>
        <v>0</v>
      </c>
      <c r="G49" s="3"/>
    </row>
    <row r="50" spans="1:11" ht="18" customHeight="1" thickBot="1" x14ac:dyDescent="0.35">
      <c r="A50" s="217"/>
      <c r="B50" s="109" t="s">
        <v>78</v>
      </c>
      <c r="C50" s="5">
        <v>0</v>
      </c>
      <c r="D50" s="84">
        <f t="shared" si="2"/>
        <v>7</v>
      </c>
      <c r="E50" s="80">
        <f>E121</f>
        <v>0</v>
      </c>
      <c r="G50" s="3"/>
    </row>
    <row r="51" spans="1:11" ht="18" customHeight="1" thickBot="1" x14ac:dyDescent="0.35">
      <c r="A51" s="218"/>
      <c r="B51" s="101" t="s">
        <v>65</v>
      </c>
      <c r="C51" s="5">
        <v>0</v>
      </c>
      <c r="D51" s="84">
        <f t="shared" si="2"/>
        <v>7</v>
      </c>
      <c r="E51" s="80">
        <f>E124</f>
        <v>0</v>
      </c>
      <c r="G51" s="3"/>
    </row>
    <row r="52" spans="1:11" ht="18" customHeight="1" thickBot="1" x14ac:dyDescent="0.35">
      <c r="A52" s="244" t="s">
        <v>68</v>
      </c>
      <c r="B52" s="14" t="s">
        <v>67</v>
      </c>
      <c r="C52" s="5">
        <v>0</v>
      </c>
      <c r="D52" s="84">
        <f t="shared" si="2"/>
        <v>7</v>
      </c>
      <c r="E52" s="80">
        <f>E127</f>
        <v>0</v>
      </c>
      <c r="G52" s="3"/>
    </row>
    <row r="53" spans="1:11" ht="18" customHeight="1" thickBot="1" x14ac:dyDescent="0.35">
      <c r="A53" s="245"/>
      <c r="B53" s="14" t="s">
        <v>152</v>
      </c>
      <c r="C53" s="85">
        <v>0</v>
      </c>
      <c r="D53" s="84">
        <f t="shared" si="2"/>
        <v>7</v>
      </c>
      <c r="E53" s="80">
        <f>E129</f>
        <v>0</v>
      </c>
      <c r="G53" s="3"/>
    </row>
    <row r="54" spans="1:11" ht="18" customHeight="1" thickBot="1" x14ac:dyDescent="0.35">
      <c r="A54" s="245"/>
      <c r="B54" s="14" t="s">
        <v>153</v>
      </c>
      <c r="C54" s="85">
        <v>0</v>
      </c>
      <c r="D54" s="84">
        <f>ROUNDDOWN($D$58,0)</f>
        <v>7</v>
      </c>
      <c r="E54" s="80">
        <f>E130</f>
        <v>0</v>
      </c>
      <c r="G54" s="3"/>
    </row>
    <row r="55" spans="1:11" ht="18" customHeight="1" thickBot="1" x14ac:dyDescent="0.35">
      <c r="A55" s="245"/>
      <c r="B55" s="14" t="s">
        <v>130</v>
      </c>
      <c r="C55" s="85">
        <v>0</v>
      </c>
      <c r="D55" s="84">
        <f t="shared" ref="D55:D57" si="3">ROUNDDOWN($D$58,0)</f>
        <v>7</v>
      </c>
      <c r="E55" s="175">
        <f>E132</f>
        <v>0</v>
      </c>
      <c r="G55" s="3"/>
    </row>
    <row r="56" spans="1:11" ht="18" customHeight="1" thickBot="1" x14ac:dyDescent="0.35">
      <c r="A56" s="245"/>
      <c r="B56" s="14" t="s">
        <v>131</v>
      </c>
      <c r="C56" s="85">
        <v>0</v>
      </c>
      <c r="D56" s="84">
        <f t="shared" si="3"/>
        <v>7</v>
      </c>
      <c r="E56" s="175">
        <f>E134</f>
        <v>0</v>
      </c>
      <c r="G56" s="3"/>
    </row>
    <row r="57" spans="1:11" ht="18" customHeight="1" thickBot="1" x14ac:dyDescent="0.35">
      <c r="A57" s="246"/>
      <c r="B57" s="14" t="s">
        <v>133</v>
      </c>
      <c r="C57" s="85">
        <v>0</v>
      </c>
      <c r="D57" s="84">
        <f t="shared" si="3"/>
        <v>7</v>
      </c>
      <c r="E57" s="175">
        <f>E136</f>
        <v>0</v>
      </c>
      <c r="G57" s="3"/>
    </row>
    <row r="58" spans="1:11" ht="16.5" customHeight="1" thickBot="1" x14ac:dyDescent="0.35">
      <c r="A58" s="16"/>
      <c r="B58" s="17" t="s">
        <v>5</v>
      </c>
      <c r="C58" s="83">
        <f>SUM(C34:C57)</f>
        <v>25</v>
      </c>
      <c r="D58" s="117">
        <f>(D31-D59)/365.25/3</f>
        <v>7.915126625598905</v>
      </c>
      <c r="E58" s="81">
        <f>SUM(E34:E57)</f>
        <v>2879.8</v>
      </c>
      <c r="G58" s="3"/>
      <c r="J58" s="129"/>
    </row>
    <row r="59" spans="1:11" ht="18" customHeight="1" thickBot="1" x14ac:dyDescent="0.35">
      <c r="A59" s="4"/>
      <c r="B59" s="211" t="s">
        <v>14</v>
      </c>
      <c r="C59" s="212"/>
      <c r="D59" s="6">
        <v>37500</v>
      </c>
      <c r="E59" s="4"/>
      <c r="F59" s="7"/>
      <c r="G59" s="4"/>
    </row>
    <row r="60" spans="1:11" ht="18" customHeight="1" x14ac:dyDescent="0.25">
      <c r="A60" s="3"/>
      <c r="B60" s="3"/>
      <c r="C60" s="3"/>
      <c r="D60" s="3"/>
      <c r="E60" s="3"/>
      <c r="F60" s="3"/>
      <c r="G60" s="3"/>
    </row>
    <row r="61" spans="1:11" ht="18" customHeight="1" x14ac:dyDescent="0.25">
      <c r="A61" s="21"/>
      <c r="B61" s="21"/>
      <c r="C61" s="21"/>
      <c r="D61" s="21"/>
      <c r="E61" s="21"/>
      <c r="F61" s="4"/>
      <c r="G61" s="4"/>
      <c r="K61" s="132"/>
    </row>
    <row r="62" spans="1:11" ht="18" customHeight="1" thickBot="1" x14ac:dyDescent="0.3">
      <c r="A62" s="21"/>
      <c r="B62" s="21"/>
      <c r="C62" s="21"/>
      <c r="D62" s="21"/>
      <c r="E62" s="21"/>
      <c r="F62" s="4"/>
      <c r="G62" s="4"/>
    </row>
    <row r="63" spans="1:11" ht="18" customHeight="1" thickBot="1" x14ac:dyDescent="0.35">
      <c r="A63" s="21"/>
      <c r="B63" s="21"/>
      <c r="C63" s="49"/>
      <c r="D63" s="242" t="s">
        <v>18</v>
      </c>
      <c r="E63" s="243"/>
      <c r="G63" s="4"/>
    </row>
    <row r="64" spans="1:11" ht="18" customHeight="1" thickBot="1" x14ac:dyDescent="0.35">
      <c r="A64" s="42" t="s">
        <v>0</v>
      </c>
      <c r="B64" s="43" t="s">
        <v>20</v>
      </c>
      <c r="C64" s="44"/>
      <c r="D64" s="45" t="s">
        <v>6</v>
      </c>
      <c r="E64" s="44" t="s">
        <v>7</v>
      </c>
      <c r="G64" s="4"/>
    </row>
    <row r="65" spans="1:14" ht="18" customHeight="1" x14ac:dyDescent="0.3">
      <c r="A65" s="206" t="str">
        <f>B34</f>
        <v>MAESTRA DE INFANTIL</v>
      </c>
      <c r="B65" s="68" t="s">
        <v>1</v>
      </c>
      <c r="C65" s="198"/>
      <c r="D65" s="72">
        <f>C6/25*C34</f>
        <v>1865.66</v>
      </c>
      <c r="E65" s="72"/>
      <c r="G65" s="3"/>
    </row>
    <row r="66" spans="1:14" ht="18" customHeight="1" x14ac:dyDescent="0.3">
      <c r="A66" s="207"/>
      <c r="B66" s="70" t="s">
        <v>10</v>
      </c>
      <c r="C66" s="199"/>
      <c r="D66" s="73">
        <f>(H6/25*C34*D34)</f>
        <v>307.85999999999996</v>
      </c>
      <c r="E66" s="73"/>
      <c r="G66" s="4"/>
      <c r="H66" s="129"/>
    </row>
    <row r="67" spans="1:14" ht="18" customHeight="1" thickBot="1" x14ac:dyDescent="0.35">
      <c r="A67" s="207"/>
      <c r="B67" s="70" t="s">
        <v>19</v>
      </c>
      <c r="C67" s="200"/>
      <c r="D67" s="73">
        <f>F6/25*C34</f>
        <v>706.28</v>
      </c>
      <c r="E67" s="73">
        <f>SUM(D65:D67)</f>
        <v>2879.8</v>
      </c>
      <c r="G67" s="4"/>
    </row>
    <row r="68" spans="1:14" ht="18" customHeight="1" x14ac:dyDescent="0.3">
      <c r="A68" s="204" t="str">
        <f>B35</f>
        <v>ORIENTADORA DE INFANTIL</v>
      </c>
      <c r="B68" s="65" t="s">
        <v>1</v>
      </c>
      <c r="C68" s="201"/>
      <c r="D68" s="76">
        <f>C7/25*C35</f>
        <v>0</v>
      </c>
      <c r="E68" s="76"/>
      <c r="G68" s="4"/>
    </row>
    <row r="69" spans="1:14" ht="18" customHeight="1" x14ac:dyDescent="0.3">
      <c r="A69" s="205"/>
      <c r="B69" s="67" t="s">
        <v>10</v>
      </c>
      <c r="C69" s="202"/>
      <c r="D69" s="75">
        <f>(H7/25*C35*D35)</f>
        <v>0</v>
      </c>
      <c r="E69" s="75"/>
      <c r="G69" s="4"/>
    </row>
    <row r="70" spans="1:14" ht="33" customHeight="1" thickBot="1" x14ac:dyDescent="0.35">
      <c r="A70" s="205"/>
      <c r="B70" s="67" t="s">
        <v>19</v>
      </c>
      <c r="C70" s="203"/>
      <c r="D70" s="75">
        <f>F7/25*C35</f>
        <v>0</v>
      </c>
      <c r="E70" s="75">
        <f>SUM(D68:D70)</f>
        <v>0</v>
      </c>
      <c r="G70" s="4"/>
      <c r="I70" s="129"/>
      <c r="K70" s="170"/>
      <c r="L70" s="170"/>
    </row>
    <row r="71" spans="1:14" ht="18" customHeight="1" x14ac:dyDescent="0.3">
      <c r="A71" s="206" t="str">
        <f>B36</f>
        <v>MAESTRA DE PRIMARIA</v>
      </c>
      <c r="B71" s="68" t="s">
        <v>1</v>
      </c>
      <c r="C71" s="198"/>
      <c r="D71" s="72">
        <f>C8/25*C36</f>
        <v>0</v>
      </c>
      <c r="E71" s="72"/>
      <c r="G71" s="3"/>
      <c r="H71" s="129"/>
      <c r="J71" s="129"/>
    </row>
    <row r="72" spans="1:14" ht="18" customHeight="1" x14ac:dyDescent="0.3">
      <c r="A72" s="207"/>
      <c r="B72" s="70" t="s">
        <v>10</v>
      </c>
      <c r="C72" s="199"/>
      <c r="D72" s="73">
        <f>(H8/25*C36*D36)</f>
        <v>0</v>
      </c>
      <c r="E72" s="73"/>
      <c r="G72" s="3"/>
      <c r="H72" s="129"/>
    </row>
    <row r="73" spans="1:14" ht="18" customHeight="1" thickBot="1" x14ac:dyDescent="0.35">
      <c r="A73" s="207"/>
      <c r="B73" s="70" t="s">
        <v>19</v>
      </c>
      <c r="C73" s="200"/>
      <c r="D73" s="73">
        <f>F8/25*C36</f>
        <v>0</v>
      </c>
      <c r="E73" s="73">
        <f>SUM(D71:D73)</f>
        <v>0</v>
      </c>
      <c r="G73" s="3"/>
    </row>
    <row r="74" spans="1:14" ht="18" customHeight="1" x14ac:dyDescent="0.4">
      <c r="A74" s="204" t="str">
        <f>B37</f>
        <v>ORIENTADORA DE PRIMARIA</v>
      </c>
      <c r="B74" s="65" t="s">
        <v>1</v>
      </c>
      <c r="C74" s="201"/>
      <c r="D74" s="76">
        <f>C9/25*C37</f>
        <v>0</v>
      </c>
      <c r="E74" s="76"/>
      <c r="G74" s="3"/>
      <c r="K74" s="171"/>
    </row>
    <row r="75" spans="1:14" ht="18" customHeight="1" x14ac:dyDescent="0.3">
      <c r="A75" s="205"/>
      <c r="B75" s="67" t="s">
        <v>10</v>
      </c>
      <c r="C75" s="202"/>
      <c r="D75" s="75">
        <f>(H9/25*C37*D37)</f>
        <v>0</v>
      </c>
      <c r="E75" s="75"/>
      <c r="G75" s="4"/>
    </row>
    <row r="76" spans="1:14" ht="32.25" customHeight="1" thickBot="1" x14ac:dyDescent="0.35">
      <c r="A76" s="205"/>
      <c r="B76" s="67" t="s">
        <v>19</v>
      </c>
      <c r="C76" s="203"/>
      <c r="D76" s="75">
        <f>F9/25*C37</f>
        <v>0</v>
      </c>
      <c r="E76" s="75">
        <f>SUM(D74:D76)</f>
        <v>0</v>
      </c>
      <c r="G76" s="4"/>
    </row>
    <row r="77" spans="1:14" ht="18" customHeight="1" x14ac:dyDescent="0.3">
      <c r="A77" s="206" t="s">
        <v>82</v>
      </c>
      <c r="B77" s="93" t="s">
        <v>1</v>
      </c>
      <c r="C77" s="90"/>
      <c r="D77" s="72">
        <f>C10/25*C38</f>
        <v>0</v>
      </c>
      <c r="E77" s="72"/>
      <c r="G77" s="4"/>
      <c r="J77" s="129"/>
    </row>
    <row r="78" spans="1:14" ht="18" customHeight="1" x14ac:dyDescent="0.3">
      <c r="A78" s="208"/>
      <c r="B78" s="92" t="s">
        <v>10</v>
      </c>
      <c r="C78" s="90"/>
      <c r="D78" s="73">
        <f>(H10/25*C38*D38)</f>
        <v>0</v>
      </c>
      <c r="E78" s="73"/>
      <c r="G78" s="3"/>
      <c r="K78" s="129"/>
      <c r="M78" s="131"/>
      <c r="N78" s="197"/>
    </row>
    <row r="79" spans="1:14" ht="18" customHeight="1" x14ac:dyDescent="0.3">
      <c r="A79" s="208"/>
      <c r="B79" s="92" t="s">
        <v>19</v>
      </c>
      <c r="C79" s="90"/>
      <c r="D79" s="73">
        <f>F10/25*C38</f>
        <v>0</v>
      </c>
      <c r="E79" s="73"/>
      <c r="G79" s="3"/>
      <c r="K79" s="129"/>
      <c r="M79" s="131"/>
      <c r="N79" s="197"/>
    </row>
    <row r="80" spans="1:14" ht="18" customHeight="1" x14ac:dyDescent="0.3">
      <c r="A80" s="208"/>
      <c r="B80" s="92" t="s">
        <v>81</v>
      </c>
      <c r="C80" s="90"/>
      <c r="D80" s="73">
        <f>(I10/25*C38*D38)</f>
        <v>0</v>
      </c>
      <c r="E80" s="73"/>
      <c r="G80" s="3"/>
      <c r="H80" s="129"/>
      <c r="I80" s="129"/>
      <c r="J80" s="129"/>
    </row>
    <row r="81" spans="1:11" ht="18" customHeight="1" thickBot="1" x14ac:dyDescent="0.35">
      <c r="A81" s="209"/>
      <c r="B81" s="94" t="s">
        <v>81</v>
      </c>
      <c r="C81" s="91"/>
      <c r="D81" s="74">
        <f>SUM(E10/25*C38)</f>
        <v>0</v>
      </c>
      <c r="E81" s="74">
        <f>SUM(D77:D81)</f>
        <v>0</v>
      </c>
      <c r="G81" s="4"/>
      <c r="H81" s="129"/>
      <c r="I81" s="129"/>
      <c r="J81" s="129"/>
    </row>
    <row r="82" spans="1:11" ht="18" customHeight="1" x14ac:dyDescent="0.3">
      <c r="A82" s="204" t="s">
        <v>84</v>
      </c>
      <c r="B82" s="65" t="s">
        <v>1</v>
      </c>
      <c r="C82" s="201"/>
      <c r="D82" s="76">
        <f>C11/25*C39</f>
        <v>0</v>
      </c>
      <c r="E82" s="76"/>
      <c r="G82" s="4"/>
      <c r="H82" s="129"/>
      <c r="I82" s="129"/>
      <c r="J82" s="129"/>
    </row>
    <row r="83" spans="1:11" ht="18" customHeight="1" x14ac:dyDescent="0.3">
      <c r="A83" s="210"/>
      <c r="B83" s="67" t="s">
        <v>10</v>
      </c>
      <c r="C83" s="202"/>
      <c r="D83" s="75">
        <f>(H11/25*C39*D39)</f>
        <v>0</v>
      </c>
      <c r="E83" s="75"/>
      <c r="G83" s="4"/>
      <c r="J83" s="129"/>
    </row>
    <row r="84" spans="1:11" ht="18" customHeight="1" x14ac:dyDescent="0.3">
      <c r="A84" s="210"/>
      <c r="B84" s="67" t="s">
        <v>19</v>
      </c>
      <c r="C84" s="202"/>
      <c r="D84" s="75">
        <f>F11/25*C39</f>
        <v>0</v>
      </c>
      <c r="E84" s="75"/>
      <c r="G84" s="4"/>
    </row>
    <row r="85" spans="1:11" ht="24.75" customHeight="1" thickBot="1" x14ac:dyDescent="0.35">
      <c r="A85" s="210"/>
      <c r="B85" s="67" t="s">
        <v>83</v>
      </c>
      <c r="C85" s="203"/>
      <c r="D85" s="75">
        <f>G11/25*C39</f>
        <v>0</v>
      </c>
      <c r="E85" s="77">
        <f>SUM(D82:D85)</f>
        <v>0</v>
      </c>
      <c r="G85" s="4"/>
    </row>
    <row r="86" spans="1:11" ht="18" customHeight="1" x14ac:dyDescent="0.3">
      <c r="A86" s="255" t="s">
        <v>85</v>
      </c>
      <c r="B86" s="68" t="s">
        <v>1</v>
      </c>
      <c r="C86" s="69"/>
      <c r="D86" s="72">
        <f>C12/25*C40</f>
        <v>0</v>
      </c>
      <c r="E86" s="73"/>
      <c r="G86" s="3"/>
    </row>
    <row r="87" spans="1:11" ht="18" customHeight="1" x14ac:dyDescent="0.3">
      <c r="A87" s="256"/>
      <c r="B87" s="70" t="s">
        <v>10</v>
      </c>
      <c r="C87" s="69"/>
      <c r="D87" s="73">
        <f>(H12/25*C40*D40)</f>
        <v>0</v>
      </c>
      <c r="E87" s="73"/>
      <c r="G87" s="4"/>
    </row>
    <row r="88" spans="1:11" ht="18" customHeight="1" x14ac:dyDescent="0.3">
      <c r="A88" s="256"/>
      <c r="B88" s="70" t="s">
        <v>19</v>
      </c>
      <c r="C88" s="69"/>
      <c r="D88" s="73">
        <f>F12/25*C40</f>
        <v>0</v>
      </c>
      <c r="E88" s="73"/>
      <c r="G88" s="4"/>
      <c r="K88" s="129"/>
    </row>
    <row r="89" spans="1:11" ht="18" customHeight="1" x14ac:dyDescent="0.3">
      <c r="A89" s="256"/>
      <c r="B89" s="92" t="s">
        <v>81</v>
      </c>
      <c r="C89" s="69"/>
      <c r="D89" s="73">
        <f>(I12/25*C40*D40)</f>
        <v>0</v>
      </c>
      <c r="E89" s="73"/>
      <c r="G89" s="4"/>
    </row>
    <row r="90" spans="1:11" ht="18" customHeight="1" thickBot="1" x14ac:dyDescent="0.35">
      <c r="A90" s="257"/>
      <c r="B90" s="94" t="s">
        <v>81</v>
      </c>
      <c r="C90" s="71"/>
      <c r="D90" s="74">
        <f>SUM(E12/25*C40)</f>
        <v>0</v>
      </c>
      <c r="E90" s="74">
        <f>SUM(D86:D90)</f>
        <v>0</v>
      </c>
      <c r="G90" s="4"/>
    </row>
    <row r="91" spans="1:11" ht="27" customHeight="1" x14ac:dyDescent="0.3">
      <c r="A91" s="204" t="s">
        <v>86</v>
      </c>
      <c r="B91" s="65" t="s">
        <v>1</v>
      </c>
      <c r="C91" s="201"/>
      <c r="D91" s="75">
        <f>C13/25*C41</f>
        <v>0</v>
      </c>
      <c r="E91" s="75"/>
      <c r="G91" s="4"/>
      <c r="H91" s="129"/>
      <c r="I91" s="129"/>
      <c r="J91" s="129"/>
    </row>
    <row r="92" spans="1:11" ht="27" customHeight="1" x14ac:dyDescent="0.3">
      <c r="A92" s="210"/>
      <c r="B92" s="67" t="s">
        <v>10</v>
      </c>
      <c r="C92" s="202"/>
      <c r="D92" s="75">
        <f>(H13/25*C41*D41)</f>
        <v>0</v>
      </c>
      <c r="E92" s="75"/>
      <c r="G92" s="3"/>
      <c r="H92" s="129"/>
      <c r="I92" s="129"/>
      <c r="J92" s="129"/>
    </row>
    <row r="93" spans="1:11" ht="27" customHeight="1" thickBot="1" x14ac:dyDescent="0.35">
      <c r="A93" s="210"/>
      <c r="B93" s="67" t="s">
        <v>19</v>
      </c>
      <c r="C93" s="203"/>
      <c r="D93" s="75">
        <f>F13/25*C41</f>
        <v>0</v>
      </c>
      <c r="E93" s="77">
        <f>SUM(D91:D93)</f>
        <v>0</v>
      </c>
      <c r="G93" s="3"/>
      <c r="H93" s="129"/>
      <c r="J93" s="129"/>
    </row>
    <row r="94" spans="1:11" ht="27" customHeight="1" x14ac:dyDescent="0.3">
      <c r="A94" s="206" t="s">
        <v>77</v>
      </c>
      <c r="B94" s="68" t="s">
        <v>1</v>
      </c>
      <c r="C94" s="198"/>
      <c r="D94" s="72">
        <f>C14/25*C42</f>
        <v>0</v>
      </c>
      <c r="E94" s="73"/>
      <c r="G94" s="3"/>
      <c r="I94" s="129"/>
      <c r="J94" s="129"/>
      <c r="K94" s="129"/>
    </row>
    <row r="95" spans="1:11" ht="27" customHeight="1" x14ac:dyDescent="0.3">
      <c r="A95" s="253"/>
      <c r="B95" s="70" t="s">
        <v>10</v>
      </c>
      <c r="C95" s="199"/>
      <c r="D95" s="73">
        <f>(H14/25*C42*D42)</f>
        <v>0</v>
      </c>
      <c r="E95" s="73"/>
      <c r="G95" s="4"/>
      <c r="J95" s="129"/>
    </row>
    <row r="96" spans="1:11" ht="27" customHeight="1" thickBot="1" x14ac:dyDescent="0.35">
      <c r="A96" s="253"/>
      <c r="B96" s="70" t="s">
        <v>19</v>
      </c>
      <c r="C96" s="200"/>
      <c r="D96" s="73">
        <f>F14/25*C42</f>
        <v>0</v>
      </c>
      <c r="E96" s="74">
        <f>SUM(D94:D96)</f>
        <v>0</v>
      </c>
      <c r="G96" s="4"/>
    </row>
    <row r="97" spans="1:10" ht="18" customHeight="1" x14ac:dyDescent="0.3">
      <c r="A97" s="204" t="s">
        <v>79</v>
      </c>
      <c r="B97" s="65" t="s">
        <v>1</v>
      </c>
      <c r="C97" s="201"/>
      <c r="D97" s="76">
        <f>C15/25*C43</f>
        <v>0</v>
      </c>
      <c r="E97" s="75"/>
      <c r="G97" s="4"/>
      <c r="J97" s="129"/>
    </row>
    <row r="98" spans="1:10" ht="18" customHeight="1" x14ac:dyDescent="0.3">
      <c r="A98" s="210"/>
      <c r="B98" s="67" t="s">
        <v>10</v>
      </c>
      <c r="C98" s="202"/>
      <c r="D98" s="75">
        <f>(H15/25*C43*D43)</f>
        <v>0</v>
      </c>
      <c r="E98" s="75"/>
      <c r="G98" s="4"/>
    </row>
    <row r="99" spans="1:10" ht="18" customHeight="1" x14ac:dyDescent="0.3">
      <c r="A99" s="210"/>
      <c r="B99" s="67" t="s">
        <v>19</v>
      </c>
      <c r="C99" s="202"/>
      <c r="D99" s="75">
        <f>F15/25*C43</f>
        <v>0</v>
      </c>
      <c r="E99" s="75"/>
      <c r="G99" s="4"/>
    </row>
    <row r="100" spans="1:10" ht="18" customHeight="1" thickBot="1" x14ac:dyDescent="0.35">
      <c r="A100" s="210"/>
      <c r="B100" s="67" t="s">
        <v>51</v>
      </c>
      <c r="C100" s="203"/>
      <c r="D100" s="75">
        <f>D15/25*C43</f>
        <v>0</v>
      </c>
      <c r="E100" s="77">
        <f>SUM(D97:D100)</f>
        <v>0</v>
      </c>
      <c r="G100" s="4"/>
    </row>
    <row r="101" spans="1:10" ht="18" customHeight="1" x14ac:dyDescent="0.3">
      <c r="A101" s="206" t="s">
        <v>87</v>
      </c>
      <c r="B101" s="68" t="s">
        <v>1</v>
      </c>
      <c r="C101" s="198"/>
      <c r="D101" s="72">
        <f>C16/25*C44</f>
        <v>0</v>
      </c>
      <c r="E101" s="73"/>
      <c r="G101" s="4"/>
    </row>
    <row r="102" spans="1:10" ht="18" customHeight="1" x14ac:dyDescent="0.3">
      <c r="A102" s="253"/>
      <c r="B102" s="70" t="s">
        <v>10</v>
      </c>
      <c r="C102" s="199"/>
      <c r="D102" s="73">
        <f>(H16/25*C44*D44)</f>
        <v>0</v>
      </c>
      <c r="E102" s="73"/>
      <c r="G102" s="4"/>
    </row>
    <row r="103" spans="1:10" ht="18" customHeight="1" thickBot="1" x14ac:dyDescent="0.35">
      <c r="A103" s="253"/>
      <c r="B103" s="70" t="s">
        <v>19</v>
      </c>
      <c r="C103" s="200"/>
      <c r="D103" s="73">
        <f>F16/25*C44</f>
        <v>0</v>
      </c>
      <c r="E103" s="74">
        <f>SUM(D101:D103)</f>
        <v>0</v>
      </c>
      <c r="G103" s="4"/>
    </row>
    <row r="104" spans="1:10" ht="21" customHeight="1" x14ac:dyDescent="0.3">
      <c r="A104" s="204" t="s">
        <v>88</v>
      </c>
      <c r="B104" s="65" t="s">
        <v>1</v>
      </c>
      <c r="C104" s="201"/>
      <c r="D104" s="76">
        <f>C17/25*C45</f>
        <v>0</v>
      </c>
      <c r="E104" s="75"/>
      <c r="G104" s="4"/>
    </row>
    <row r="105" spans="1:10" ht="18" customHeight="1" x14ac:dyDescent="0.3">
      <c r="A105" s="210"/>
      <c r="B105" s="67" t="s">
        <v>10</v>
      </c>
      <c r="C105" s="202"/>
      <c r="D105" s="75">
        <f>(H17/25*C45*D45)</f>
        <v>0</v>
      </c>
      <c r="E105" s="75"/>
      <c r="G105" s="4"/>
    </row>
    <row r="106" spans="1:10" ht="18" customHeight="1" thickBot="1" x14ac:dyDescent="0.35">
      <c r="A106" s="210"/>
      <c r="B106" s="67" t="s">
        <v>19</v>
      </c>
      <c r="C106" s="203"/>
      <c r="D106" s="77">
        <f>F17/25*C45</f>
        <v>0</v>
      </c>
      <c r="E106" s="77">
        <f>SUM(D104:D106)</f>
        <v>0</v>
      </c>
      <c r="G106" s="4"/>
    </row>
    <row r="107" spans="1:10" ht="21.75" customHeight="1" x14ac:dyDescent="0.3">
      <c r="A107" s="206" t="s">
        <v>90</v>
      </c>
      <c r="B107" s="68" t="s">
        <v>1</v>
      </c>
      <c r="C107" s="198"/>
      <c r="D107" s="73">
        <f>C18/25*C46</f>
        <v>0</v>
      </c>
      <c r="E107" s="73"/>
      <c r="G107" s="4"/>
    </row>
    <row r="108" spans="1:10" ht="21.75" customHeight="1" x14ac:dyDescent="0.3">
      <c r="A108" s="253"/>
      <c r="B108" s="70" t="s">
        <v>10</v>
      </c>
      <c r="C108" s="199"/>
      <c r="D108" s="73">
        <f>(H18/25*C46*D46)</f>
        <v>0</v>
      </c>
      <c r="E108" s="73"/>
      <c r="G108" s="4"/>
    </row>
    <row r="109" spans="1:10" ht="21.75" customHeight="1" thickBot="1" x14ac:dyDescent="0.35">
      <c r="A109" s="253"/>
      <c r="B109" s="70" t="s">
        <v>19</v>
      </c>
      <c r="C109" s="200"/>
      <c r="D109" s="73">
        <f>F18/25*C46</f>
        <v>0</v>
      </c>
      <c r="E109" s="74">
        <f>SUM(D107:D109)</f>
        <v>0</v>
      </c>
      <c r="G109" s="4"/>
    </row>
    <row r="110" spans="1:10" ht="21.75" customHeight="1" x14ac:dyDescent="0.3">
      <c r="A110" s="204" t="s">
        <v>89</v>
      </c>
      <c r="B110" s="65" t="s">
        <v>1</v>
      </c>
      <c r="C110" s="201"/>
      <c r="D110" s="76">
        <f>C19/25*C47</f>
        <v>0</v>
      </c>
      <c r="E110" s="75"/>
      <c r="G110" s="4"/>
    </row>
    <row r="111" spans="1:10" ht="21.75" customHeight="1" x14ac:dyDescent="0.3">
      <c r="A111" s="210"/>
      <c r="B111" s="67" t="s">
        <v>10</v>
      </c>
      <c r="C111" s="202"/>
      <c r="D111" s="75">
        <f>(H19/25*C47*D47)</f>
        <v>0</v>
      </c>
      <c r="E111" s="75"/>
      <c r="G111" s="4"/>
    </row>
    <row r="112" spans="1:10" ht="21.75" customHeight="1" thickBot="1" x14ac:dyDescent="0.35">
      <c r="A112" s="210"/>
      <c r="B112" s="67" t="s">
        <v>19</v>
      </c>
      <c r="C112" s="203"/>
      <c r="D112" s="75">
        <f>F19/25*C47</f>
        <v>0</v>
      </c>
      <c r="E112" s="75">
        <f>SUM(D110:D112)</f>
        <v>0</v>
      </c>
      <c r="G112" s="4"/>
    </row>
    <row r="113" spans="1:10" ht="21.75" customHeight="1" x14ac:dyDescent="0.3">
      <c r="A113" s="206" t="s">
        <v>91</v>
      </c>
      <c r="B113" s="68" t="s">
        <v>1</v>
      </c>
      <c r="C113" s="198"/>
      <c r="D113" s="72">
        <f>C20/25*C48</f>
        <v>0</v>
      </c>
      <c r="E113" s="72"/>
      <c r="G113" s="3"/>
      <c r="I113" s="129"/>
    </row>
    <row r="114" spans="1:10" ht="21.75" customHeight="1" x14ac:dyDescent="0.3">
      <c r="A114" s="253"/>
      <c r="B114" s="70" t="s">
        <v>10</v>
      </c>
      <c r="C114" s="199"/>
      <c r="D114" s="73">
        <f>(H20/25*C48*D48)</f>
        <v>0</v>
      </c>
      <c r="E114" s="73"/>
      <c r="G114" s="4"/>
      <c r="I114" s="129"/>
    </row>
    <row r="115" spans="1:10" ht="21.75" customHeight="1" thickBot="1" x14ac:dyDescent="0.35">
      <c r="A115" s="253"/>
      <c r="B115" s="70" t="s">
        <v>19</v>
      </c>
      <c r="C115" s="200"/>
      <c r="D115" s="74">
        <f>F20/25*C48</f>
        <v>0</v>
      </c>
      <c r="E115" s="74">
        <f>SUM(D113:D115)</f>
        <v>0</v>
      </c>
      <c r="G115" s="3"/>
      <c r="I115" s="129"/>
    </row>
    <row r="116" spans="1:10" ht="21.75" customHeight="1" x14ac:dyDescent="0.3">
      <c r="A116" s="204" t="s">
        <v>92</v>
      </c>
      <c r="B116" s="65" t="s">
        <v>1</v>
      </c>
      <c r="C116" s="201"/>
      <c r="D116" s="75">
        <f>C21/25*C49</f>
        <v>0</v>
      </c>
      <c r="E116" s="75"/>
      <c r="G116" s="4"/>
      <c r="I116" s="129"/>
    </row>
    <row r="117" spans="1:10" ht="21.75" customHeight="1" x14ac:dyDescent="0.3">
      <c r="A117" s="210"/>
      <c r="B117" s="67" t="s">
        <v>10</v>
      </c>
      <c r="C117" s="202"/>
      <c r="D117" s="75">
        <f>(H21/25*C49*D49)</f>
        <v>0</v>
      </c>
      <c r="E117" s="75"/>
      <c r="G117" s="4"/>
    </row>
    <row r="118" spans="1:10" ht="21.75" customHeight="1" thickBot="1" x14ac:dyDescent="0.35">
      <c r="A118" s="210"/>
      <c r="B118" s="67" t="s">
        <v>19</v>
      </c>
      <c r="C118" s="203"/>
      <c r="D118" s="75">
        <f>F21/25*C49</f>
        <v>0</v>
      </c>
      <c r="E118" s="77">
        <f>SUM(D116:D118)</f>
        <v>0</v>
      </c>
      <c r="G118" s="4"/>
    </row>
    <row r="119" spans="1:10" ht="21.75" customHeight="1" x14ac:dyDescent="0.3">
      <c r="A119" s="206" t="s">
        <v>93</v>
      </c>
      <c r="B119" s="68" t="s">
        <v>1</v>
      </c>
      <c r="C119" s="198"/>
      <c r="D119" s="72">
        <f>C22/25*C50</f>
        <v>0</v>
      </c>
      <c r="E119" s="73"/>
      <c r="G119" s="4"/>
    </row>
    <row r="120" spans="1:10" ht="21.75" customHeight="1" x14ac:dyDescent="0.3">
      <c r="A120" s="253"/>
      <c r="B120" s="70" t="s">
        <v>10</v>
      </c>
      <c r="C120" s="199"/>
      <c r="D120" s="73">
        <f>(H22/25*C50*D50)</f>
        <v>0</v>
      </c>
      <c r="E120" s="73"/>
      <c r="G120" s="4"/>
    </row>
    <row r="121" spans="1:10" ht="28.5" customHeight="1" thickBot="1" x14ac:dyDescent="0.35">
      <c r="A121" s="253"/>
      <c r="B121" s="70" t="s">
        <v>19</v>
      </c>
      <c r="C121" s="200"/>
      <c r="D121" s="74">
        <f>F22/25*C50</f>
        <v>0</v>
      </c>
      <c r="E121" s="74">
        <f>SUM(D119:D121)</f>
        <v>0</v>
      </c>
      <c r="G121" s="4"/>
    </row>
    <row r="122" spans="1:10" ht="21.75" customHeight="1" x14ac:dyDescent="0.3">
      <c r="A122" s="204" t="s">
        <v>94</v>
      </c>
      <c r="B122" s="65" t="s">
        <v>1</v>
      </c>
      <c r="C122" s="66"/>
      <c r="D122" s="75">
        <f>C23/25*C51</f>
        <v>0</v>
      </c>
      <c r="E122" s="75"/>
      <c r="G122" s="4"/>
      <c r="J122" s="130"/>
    </row>
    <row r="123" spans="1:10" ht="21.75" customHeight="1" x14ac:dyDescent="0.3">
      <c r="A123" s="210"/>
      <c r="B123" s="67" t="s">
        <v>10</v>
      </c>
      <c r="C123" s="66"/>
      <c r="D123" s="75">
        <f>(H23/25*C51*D51)</f>
        <v>0</v>
      </c>
      <c r="E123" s="75"/>
      <c r="G123" s="4"/>
    </row>
    <row r="124" spans="1:10" ht="21.75" customHeight="1" thickBot="1" x14ac:dyDescent="0.35">
      <c r="A124" s="210"/>
      <c r="B124" s="67" t="s">
        <v>19</v>
      </c>
      <c r="C124" s="66"/>
      <c r="D124" s="75">
        <f>F23/25*C51</f>
        <v>0</v>
      </c>
      <c r="E124" s="75">
        <f>SUM(D122:D124)</f>
        <v>0</v>
      </c>
      <c r="G124" s="4"/>
    </row>
    <row r="125" spans="1:10" ht="29.25" customHeight="1" x14ac:dyDescent="0.3">
      <c r="A125" s="251" t="s">
        <v>67</v>
      </c>
      <c r="B125" s="37" t="s">
        <v>1</v>
      </c>
      <c r="C125" s="38"/>
      <c r="D125" s="96">
        <f>C24/25*C52</f>
        <v>0</v>
      </c>
      <c r="E125" s="96"/>
      <c r="G125" s="4"/>
    </row>
    <row r="126" spans="1:10" ht="29.25" customHeight="1" x14ac:dyDescent="0.3">
      <c r="A126" s="252"/>
      <c r="B126" s="39" t="s">
        <v>10</v>
      </c>
      <c r="C126" s="40"/>
      <c r="D126" s="78">
        <f>(H24/25*C52*D52)</f>
        <v>0</v>
      </c>
      <c r="E126" s="78"/>
      <c r="G126" s="3"/>
    </row>
    <row r="127" spans="1:10" ht="29.25" customHeight="1" thickBot="1" x14ac:dyDescent="0.35">
      <c r="A127" s="254"/>
      <c r="B127" s="39" t="s">
        <v>102</v>
      </c>
      <c r="C127" s="41"/>
      <c r="D127" s="97">
        <f>D24/25*C52</f>
        <v>0</v>
      </c>
      <c r="E127" s="97">
        <f>SUM(D125:D127)</f>
        <v>0</v>
      </c>
      <c r="G127" s="3"/>
      <c r="J127" s="129"/>
    </row>
    <row r="128" spans="1:10" ht="29.25" customHeight="1" x14ac:dyDescent="0.3">
      <c r="A128" s="251" t="s">
        <v>155</v>
      </c>
      <c r="B128" s="86" t="s">
        <v>1</v>
      </c>
      <c r="C128" s="40"/>
      <c r="D128" s="78">
        <f>C25/32*C53</f>
        <v>0</v>
      </c>
      <c r="E128" s="78"/>
      <c r="G128" s="3"/>
    </row>
    <row r="129" spans="1:7" ht="33" customHeight="1" thickBot="1" x14ac:dyDescent="0.35">
      <c r="A129" s="252"/>
      <c r="B129" s="87" t="s">
        <v>10</v>
      </c>
      <c r="C129" s="40"/>
      <c r="D129" s="78">
        <f>(H25/32*C53*D53)</f>
        <v>0</v>
      </c>
      <c r="E129" s="78">
        <f>SUM(D128+D129)</f>
        <v>0</v>
      </c>
      <c r="G129" s="4"/>
    </row>
    <row r="130" spans="1:7" ht="32.25" customHeight="1" x14ac:dyDescent="0.3">
      <c r="A130" s="251" t="s">
        <v>154</v>
      </c>
      <c r="B130" s="86" t="s">
        <v>1</v>
      </c>
      <c r="C130" s="247"/>
      <c r="D130" s="88">
        <f>C26/38*C54</f>
        <v>0</v>
      </c>
      <c r="E130" s="249">
        <f>SUM(D130:D131)</f>
        <v>0</v>
      </c>
      <c r="G130" s="4"/>
    </row>
    <row r="131" spans="1:7" ht="31.5" customHeight="1" thickBot="1" x14ac:dyDescent="0.35">
      <c r="A131" s="254"/>
      <c r="B131" s="176" t="s">
        <v>10</v>
      </c>
      <c r="C131" s="248"/>
      <c r="D131" s="89">
        <f>(H26/38*C54*D54)</f>
        <v>0</v>
      </c>
      <c r="E131" s="250"/>
      <c r="G131" s="4"/>
    </row>
    <row r="132" spans="1:7" ht="31.8" customHeight="1" x14ac:dyDescent="0.3">
      <c r="A132" s="251" t="s">
        <v>130</v>
      </c>
      <c r="B132" s="86" t="s">
        <v>1</v>
      </c>
      <c r="C132" s="247"/>
      <c r="D132" s="78">
        <f>C27/25*C55</f>
        <v>0</v>
      </c>
      <c r="E132" s="249">
        <f>SUM(D132:D133)</f>
        <v>0</v>
      </c>
    </row>
    <row r="133" spans="1:7" ht="31.8" customHeight="1" thickBot="1" x14ac:dyDescent="0.35">
      <c r="A133" s="254"/>
      <c r="B133" s="176" t="s">
        <v>10</v>
      </c>
      <c r="C133" s="248"/>
      <c r="D133" s="78">
        <f>(H27/25*C55*D55)</f>
        <v>0</v>
      </c>
      <c r="E133" s="250"/>
      <c r="F133" s="4"/>
      <c r="G133" s="4"/>
    </row>
    <row r="134" spans="1:7" ht="31.8" customHeight="1" x14ac:dyDescent="0.3">
      <c r="A134" s="251" t="s">
        <v>131</v>
      </c>
      <c r="B134" s="86" t="s">
        <v>1</v>
      </c>
      <c r="C134" s="247"/>
      <c r="D134" s="88">
        <f>C28/25*C56</f>
        <v>0</v>
      </c>
      <c r="E134" s="249">
        <f>SUM(D134:D135)</f>
        <v>0</v>
      </c>
    </row>
    <row r="135" spans="1:7" ht="31.8" customHeight="1" thickBot="1" x14ac:dyDescent="0.35">
      <c r="A135" s="254"/>
      <c r="B135" s="176" t="s">
        <v>10</v>
      </c>
      <c r="C135" s="248"/>
      <c r="D135" s="89">
        <f>(H28/25*C56*D56)</f>
        <v>0</v>
      </c>
      <c r="E135" s="250"/>
    </row>
    <row r="136" spans="1:7" ht="31.8" customHeight="1" x14ac:dyDescent="0.3">
      <c r="A136" s="251" t="s">
        <v>132</v>
      </c>
      <c r="B136" s="86" t="s">
        <v>1</v>
      </c>
      <c r="C136" s="247"/>
      <c r="D136" s="88">
        <f>C29/25*C57</f>
        <v>0</v>
      </c>
      <c r="E136" s="249">
        <f>SUM(D136:D137)</f>
        <v>0</v>
      </c>
    </row>
    <row r="137" spans="1:7" ht="31.8" customHeight="1" thickBot="1" x14ac:dyDescent="0.35">
      <c r="A137" s="254"/>
      <c r="B137" s="176" t="s">
        <v>10</v>
      </c>
      <c r="C137" s="248"/>
      <c r="D137" s="89">
        <f>(H29/25*C57*D57)</f>
        <v>0</v>
      </c>
      <c r="E137" s="250"/>
    </row>
    <row r="138" spans="1:7" ht="18" customHeight="1" thickBot="1" x14ac:dyDescent="0.35">
      <c r="A138" s="22"/>
      <c r="B138" s="23" t="s">
        <v>8</v>
      </c>
      <c r="C138" s="24"/>
      <c r="D138" s="79"/>
      <c r="E138" s="79">
        <f>SUM(E67+E70+E73+E76+E81+E85+E90+E93+E96+E100+E103+E106+E109+E112+E115+E118+E121+E124+E127+E129+E130+E132+E134+E136)</f>
        <v>2879.8</v>
      </c>
      <c r="G138" s="4"/>
    </row>
  </sheetData>
  <sheetProtection algorithmName="SHA-512" hashValue="z2UPJPVecI1SzKbVL5975x6H68RjU7tXUI+zLD+/UFh7Zlv5eJROb9X+/bLSgvexA7xyN6ihTbQmKIv5WoeNfA==" saltValue="wpeBJnvypXOTfLSSTYbU3w==" spinCount="100000" sheet="1" selectLockedCells="1"/>
  <mergeCells count="63">
    <mergeCell ref="A52:A57"/>
    <mergeCell ref="A132:A133"/>
    <mergeCell ref="A134:A135"/>
    <mergeCell ref="A136:A137"/>
    <mergeCell ref="A116:A118"/>
    <mergeCell ref="A101:A103"/>
    <mergeCell ref="A97:A100"/>
    <mergeCell ref="A110:A112"/>
    <mergeCell ref="A113:A115"/>
    <mergeCell ref="A86:A90"/>
    <mergeCell ref="A122:A124"/>
    <mergeCell ref="A119:A121"/>
    <mergeCell ref="A107:A109"/>
    <mergeCell ref="A91:A93"/>
    <mergeCell ref="A130:A131"/>
    <mergeCell ref="E132:E133"/>
    <mergeCell ref="C134:C135"/>
    <mergeCell ref="E134:E135"/>
    <mergeCell ref="C136:C137"/>
    <mergeCell ref="E136:E137"/>
    <mergeCell ref="C132:C133"/>
    <mergeCell ref="C130:C131"/>
    <mergeCell ref="E130:E131"/>
    <mergeCell ref="A128:A129"/>
    <mergeCell ref="A94:A96"/>
    <mergeCell ref="A104:A106"/>
    <mergeCell ref="A125:A127"/>
    <mergeCell ref="C119:C121"/>
    <mergeCell ref="B59:C59"/>
    <mergeCell ref="A65:A67"/>
    <mergeCell ref="C65:C67"/>
    <mergeCell ref="A1:J1"/>
    <mergeCell ref="A34:A51"/>
    <mergeCell ref="C3:E4"/>
    <mergeCell ref="F3:G3"/>
    <mergeCell ref="H3:I3"/>
    <mergeCell ref="H4:I4"/>
    <mergeCell ref="A31:B31"/>
    <mergeCell ref="D31:F31"/>
    <mergeCell ref="A6:A23"/>
    <mergeCell ref="B3:B5"/>
    <mergeCell ref="J3:J4"/>
    <mergeCell ref="D63:E63"/>
    <mergeCell ref="A24:A29"/>
    <mergeCell ref="C68:C70"/>
    <mergeCell ref="C71:C73"/>
    <mergeCell ref="C74:C76"/>
    <mergeCell ref="C82:C85"/>
    <mergeCell ref="A68:A70"/>
    <mergeCell ref="A74:A76"/>
    <mergeCell ref="A71:A73"/>
    <mergeCell ref="A77:A81"/>
    <mergeCell ref="A82:A85"/>
    <mergeCell ref="N78:N79"/>
    <mergeCell ref="C107:C109"/>
    <mergeCell ref="C110:C112"/>
    <mergeCell ref="C113:C115"/>
    <mergeCell ref="C116:C118"/>
    <mergeCell ref="C91:C93"/>
    <mergeCell ref="C94:C96"/>
    <mergeCell ref="C97:C100"/>
    <mergeCell ref="C101:C103"/>
    <mergeCell ref="C104:C106"/>
  </mergeCells>
  <printOptions horizontalCentered="1" verticalCentered="1"/>
  <pageMargins left="0.23622047244094491" right="0.86614173228346458" top="0.51181102362204722" bottom="0.35433070866141736" header="0.31496062992125984" footer="0.31496062992125984"/>
  <pageSetup paperSize="9" scale="19" orientation="landscape" r:id="rId1"/>
  <headerFooter alignWithMargins="0">
    <oddHeader>&amp;L&amp;G&amp;R&amp;G</oddHeader>
  </headerFooter>
  <ignoredErrors>
    <ignoredError sqref="D80 J11 J15" formula="1"/>
  </ignoredError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22"/>
  <sheetViews>
    <sheetView zoomScaleNormal="100" zoomScalePageLayoutView="90" workbookViewId="0">
      <selection sqref="A1:XFD1048576"/>
    </sheetView>
  </sheetViews>
  <sheetFormatPr baseColWidth="10" defaultRowHeight="14.4" x14ac:dyDescent="0.3"/>
  <cols>
    <col min="1" max="2" width="11.44140625" customWidth="1"/>
    <col min="3" max="3" width="60.77734375" customWidth="1"/>
    <col min="6" max="7" width="15.6640625" customWidth="1"/>
  </cols>
  <sheetData>
    <row r="1" spans="1:8" ht="92.4" customHeight="1" thickBot="1" x14ac:dyDescent="0.35">
      <c r="A1" s="281" t="s">
        <v>150</v>
      </c>
      <c r="B1" s="282"/>
      <c r="C1" s="282"/>
      <c r="D1" s="282"/>
      <c r="E1" s="282"/>
      <c r="F1" s="282"/>
      <c r="G1" s="283"/>
      <c r="H1" s="59"/>
    </row>
    <row r="2" spans="1:8" ht="29.4" thickBot="1" x14ac:dyDescent="0.35">
      <c r="A2" s="284" t="s">
        <v>23</v>
      </c>
      <c r="B2" s="118" t="s">
        <v>0</v>
      </c>
      <c r="C2" s="119" t="s">
        <v>21</v>
      </c>
      <c r="D2" s="119" t="s">
        <v>1</v>
      </c>
      <c r="E2" s="120" t="s">
        <v>2</v>
      </c>
      <c r="F2" s="119" t="s">
        <v>3</v>
      </c>
      <c r="G2" s="119" t="s">
        <v>22</v>
      </c>
    </row>
    <row r="3" spans="1:8" ht="15" thickBot="1" x14ac:dyDescent="0.35">
      <c r="A3" s="285"/>
      <c r="B3" s="121" t="s">
        <v>24</v>
      </c>
      <c r="C3" s="121" t="s">
        <v>25</v>
      </c>
      <c r="D3" s="123">
        <v>1507.56</v>
      </c>
      <c r="E3" s="123">
        <v>46.54</v>
      </c>
      <c r="F3" s="123">
        <v>208</v>
      </c>
      <c r="G3" s="124">
        <f>SUM(D3*14)+(F3*14)</f>
        <v>24017.84</v>
      </c>
    </row>
    <row r="4" spans="1:8" ht="15" thickBot="1" x14ac:dyDescent="0.35">
      <c r="A4" s="285"/>
      <c r="B4" s="121" t="s">
        <v>26</v>
      </c>
      <c r="C4" s="121" t="s">
        <v>27</v>
      </c>
      <c r="D4" s="122">
        <v>1269.6099999999999</v>
      </c>
      <c r="E4" s="122">
        <v>39.76</v>
      </c>
      <c r="F4" s="123">
        <v>208</v>
      </c>
      <c r="G4" s="124">
        <f t="shared" ref="G4:G21" si="0">SUM(D4*14)+(F4*14)</f>
        <v>20686.539999999997</v>
      </c>
    </row>
    <row r="5" spans="1:8" ht="15" thickBot="1" x14ac:dyDescent="0.35">
      <c r="A5" s="285"/>
      <c r="B5" s="121" t="s">
        <v>28</v>
      </c>
      <c r="C5" s="121" t="s">
        <v>29</v>
      </c>
      <c r="D5" s="122">
        <v>1211.28</v>
      </c>
      <c r="E5" s="122">
        <v>39.29</v>
      </c>
      <c r="F5" s="123">
        <v>208</v>
      </c>
      <c r="G5" s="124">
        <f t="shared" si="0"/>
        <v>19869.919999999998</v>
      </c>
    </row>
    <row r="6" spans="1:8" ht="15" thickBot="1" x14ac:dyDescent="0.35">
      <c r="A6" s="285"/>
      <c r="B6" s="121" t="s">
        <v>30</v>
      </c>
      <c r="C6" s="121" t="s">
        <v>31</v>
      </c>
      <c r="D6" s="123">
        <v>1079.04</v>
      </c>
      <c r="E6" s="122">
        <v>39.29</v>
      </c>
      <c r="F6" s="123">
        <v>208</v>
      </c>
      <c r="G6" s="124">
        <f t="shared" si="0"/>
        <v>18018.559999999998</v>
      </c>
    </row>
    <row r="7" spans="1:8" ht="15" thickBot="1" x14ac:dyDescent="0.35">
      <c r="A7" s="285"/>
      <c r="B7" s="121" t="s">
        <v>32</v>
      </c>
      <c r="C7" s="121" t="s">
        <v>33</v>
      </c>
      <c r="D7" s="123">
        <v>1079.04</v>
      </c>
      <c r="E7" s="122">
        <v>39.29</v>
      </c>
      <c r="F7" s="123">
        <v>208</v>
      </c>
      <c r="G7" s="124">
        <f t="shared" si="0"/>
        <v>18018.559999999998</v>
      </c>
    </row>
    <row r="8" spans="1:8" ht="15" thickBot="1" x14ac:dyDescent="0.35">
      <c r="A8" s="285"/>
      <c r="B8" s="121" t="s">
        <v>34</v>
      </c>
      <c r="C8" s="121" t="s">
        <v>35</v>
      </c>
      <c r="D8" s="123">
        <v>1107.3399999999999</v>
      </c>
      <c r="E8" s="122">
        <v>39.29</v>
      </c>
      <c r="F8" s="123">
        <v>208</v>
      </c>
      <c r="G8" s="124">
        <f t="shared" si="0"/>
        <v>18414.759999999998</v>
      </c>
    </row>
    <row r="9" spans="1:8" ht="15" thickBot="1" x14ac:dyDescent="0.35">
      <c r="A9" s="285"/>
      <c r="B9" s="121" t="s">
        <v>118</v>
      </c>
      <c r="C9" s="121" t="s">
        <v>36</v>
      </c>
      <c r="D9" s="122">
        <v>1269.3699999999999</v>
      </c>
      <c r="E9" s="122">
        <v>39.29</v>
      </c>
      <c r="F9" s="123">
        <v>208</v>
      </c>
      <c r="G9" s="124">
        <f t="shared" si="0"/>
        <v>20683.18</v>
      </c>
    </row>
    <row r="10" spans="1:8" ht="15" thickBot="1" x14ac:dyDescent="0.35">
      <c r="A10" s="285"/>
      <c r="B10" s="121" t="s">
        <v>117</v>
      </c>
      <c r="C10" s="121" t="s">
        <v>37</v>
      </c>
      <c r="D10" s="123">
        <v>1107.3399999999999</v>
      </c>
      <c r="E10" s="122">
        <v>39.29</v>
      </c>
      <c r="F10" s="123">
        <v>208</v>
      </c>
      <c r="G10" s="124">
        <f t="shared" si="0"/>
        <v>18414.759999999998</v>
      </c>
    </row>
    <row r="11" spans="1:8" ht="15" thickBot="1" x14ac:dyDescent="0.35">
      <c r="A11" s="285"/>
      <c r="B11" s="121" t="s">
        <v>116</v>
      </c>
      <c r="C11" s="121" t="s">
        <v>38</v>
      </c>
      <c r="D11" s="123">
        <v>1079.04</v>
      </c>
      <c r="E11" s="122">
        <v>39.29</v>
      </c>
      <c r="F11" s="123">
        <v>208</v>
      </c>
      <c r="G11" s="124">
        <f t="shared" si="0"/>
        <v>18018.559999999998</v>
      </c>
    </row>
    <row r="12" spans="1:8" ht="15" thickBot="1" x14ac:dyDescent="0.35">
      <c r="A12" s="285"/>
      <c r="B12" s="121" t="s">
        <v>119</v>
      </c>
      <c r="C12" s="125" t="s">
        <v>39</v>
      </c>
      <c r="D12" s="122">
        <v>1269.3699999999999</v>
      </c>
      <c r="E12" s="122">
        <v>39.29</v>
      </c>
      <c r="F12" s="123">
        <v>208</v>
      </c>
      <c r="G12" s="124">
        <f t="shared" si="0"/>
        <v>20683.18</v>
      </c>
    </row>
    <row r="13" spans="1:8" ht="15" thickBot="1" x14ac:dyDescent="0.35">
      <c r="A13" s="285"/>
      <c r="B13" s="121" t="s">
        <v>120</v>
      </c>
      <c r="C13" s="125" t="s">
        <v>40</v>
      </c>
      <c r="D13" s="123">
        <v>1079.04</v>
      </c>
      <c r="E13" s="122">
        <v>39.29</v>
      </c>
      <c r="F13" s="123">
        <v>208</v>
      </c>
      <c r="G13" s="124">
        <f t="shared" si="0"/>
        <v>18018.559999999998</v>
      </c>
    </row>
    <row r="14" spans="1:8" ht="15" thickBot="1" x14ac:dyDescent="0.35">
      <c r="A14" s="285"/>
      <c r="B14" s="121" t="s">
        <v>121</v>
      </c>
      <c r="C14" s="126" t="s">
        <v>136</v>
      </c>
      <c r="D14" s="122">
        <v>1211.28</v>
      </c>
      <c r="E14" s="122">
        <v>39.29</v>
      </c>
      <c r="F14" s="123">
        <v>208</v>
      </c>
      <c r="G14" s="124">
        <f t="shared" si="0"/>
        <v>19869.919999999998</v>
      </c>
    </row>
    <row r="15" spans="1:8" ht="15" thickBot="1" x14ac:dyDescent="0.35">
      <c r="A15" s="285"/>
      <c r="B15" s="121" t="s">
        <v>122</v>
      </c>
      <c r="C15" s="127" t="s">
        <v>137</v>
      </c>
      <c r="D15" s="122">
        <v>1154.55</v>
      </c>
      <c r="E15" s="122">
        <v>39.29</v>
      </c>
      <c r="F15" s="123">
        <v>208</v>
      </c>
      <c r="G15" s="124">
        <f t="shared" si="0"/>
        <v>19075.699999999997</v>
      </c>
    </row>
    <row r="16" spans="1:8" ht="15" thickBot="1" x14ac:dyDescent="0.35">
      <c r="A16" s="285"/>
      <c r="B16" s="121" t="s">
        <v>123</v>
      </c>
      <c r="C16" s="121" t="s">
        <v>43</v>
      </c>
      <c r="D16" s="122">
        <v>1107.3399999999999</v>
      </c>
      <c r="E16" s="122">
        <v>39.29</v>
      </c>
      <c r="F16" s="123">
        <v>208</v>
      </c>
      <c r="G16" s="124">
        <f t="shared" si="0"/>
        <v>18414.759999999998</v>
      </c>
    </row>
    <row r="17" spans="1:7" ht="15" thickBot="1" x14ac:dyDescent="0.35">
      <c r="A17" s="285"/>
      <c r="B17" s="121" t="s">
        <v>124</v>
      </c>
      <c r="C17" s="127" t="s">
        <v>44</v>
      </c>
      <c r="D17" s="123">
        <v>1079.04</v>
      </c>
      <c r="E17" s="122">
        <v>39.29</v>
      </c>
      <c r="F17" s="123">
        <v>208</v>
      </c>
      <c r="G17" s="124">
        <f t="shared" si="0"/>
        <v>18018.559999999998</v>
      </c>
    </row>
    <row r="18" spans="1:7" ht="15" thickBot="1" x14ac:dyDescent="0.35">
      <c r="A18" s="285"/>
      <c r="B18" s="121" t="s">
        <v>125</v>
      </c>
      <c r="C18" s="121" t="s">
        <v>45</v>
      </c>
      <c r="D18" s="123">
        <v>1211.28</v>
      </c>
      <c r="E18" s="122">
        <v>39.29</v>
      </c>
      <c r="F18" s="123">
        <v>208</v>
      </c>
      <c r="G18" s="124">
        <f t="shared" si="0"/>
        <v>19869.919999999998</v>
      </c>
    </row>
    <row r="19" spans="1:7" ht="15" thickBot="1" x14ac:dyDescent="0.35">
      <c r="A19" s="285"/>
      <c r="B19" s="121" t="s">
        <v>126</v>
      </c>
      <c r="C19" s="127" t="s">
        <v>46</v>
      </c>
      <c r="D19" s="123">
        <v>1107.3399999999999</v>
      </c>
      <c r="E19" s="122">
        <v>39.29</v>
      </c>
      <c r="F19" s="123">
        <v>208</v>
      </c>
      <c r="G19" s="124">
        <f t="shared" si="0"/>
        <v>18414.759999999998</v>
      </c>
    </row>
    <row r="20" spans="1:7" ht="15" thickBot="1" x14ac:dyDescent="0.35">
      <c r="A20" s="285"/>
      <c r="B20" s="121" t="s">
        <v>127</v>
      </c>
      <c r="C20" s="128" t="s">
        <v>47</v>
      </c>
      <c r="D20" s="123">
        <v>1079.04</v>
      </c>
      <c r="E20" s="122">
        <v>39.29</v>
      </c>
      <c r="F20" s="123">
        <v>208</v>
      </c>
      <c r="G20" s="124">
        <f t="shared" si="0"/>
        <v>18018.559999999998</v>
      </c>
    </row>
    <row r="21" spans="1:7" ht="15" thickBot="1" x14ac:dyDescent="0.35">
      <c r="A21" s="286"/>
      <c r="B21" s="121" t="s">
        <v>128</v>
      </c>
      <c r="C21" s="128" t="s">
        <v>48</v>
      </c>
      <c r="D21" s="122">
        <v>1211.28</v>
      </c>
      <c r="E21" s="122">
        <v>39.29</v>
      </c>
      <c r="F21" s="123">
        <v>208</v>
      </c>
      <c r="G21" s="124">
        <f t="shared" si="0"/>
        <v>19869.919999999998</v>
      </c>
    </row>
    <row r="22" spans="1:7" ht="15" thickBot="1" x14ac:dyDescent="0.35">
      <c r="A22" s="58"/>
      <c r="C22" s="287" t="s">
        <v>138</v>
      </c>
      <c r="D22" s="288"/>
    </row>
  </sheetData>
  <sheetProtection algorithmName="SHA-512" hashValue="yoNRocz9ZKMu4e16sY1fR133LPxAyUPCxq4P6KgE2TJlWwYgClNSCKG/mxnfBIPl5xo4L7kyWKrmz2eNonz3Sg==" saltValue="zgHwoFWxdRvkCSR5hlfBcg==" spinCount="100000" sheet="1" selectLockedCells="1" selectUnlockedCells="1"/>
  <mergeCells count="3">
    <mergeCell ref="A1:G1"/>
    <mergeCell ref="A2:A21"/>
    <mergeCell ref="C22:D22"/>
  </mergeCells>
  <printOptions horizontalCentered="1" verticalCentered="1"/>
  <pageMargins left="0.23622047244094491" right="0.23622047244094491" top="1.5354330708661419" bottom="0.35433070866141736" header="0.31496062992125984" footer="0.31496062992125984"/>
  <pageSetup paperSize="9" scale="98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112"/>
  <sheetViews>
    <sheetView topLeftCell="A22" zoomScale="70" zoomScaleNormal="70" zoomScalePageLayoutView="89" workbookViewId="0">
      <selection activeCell="D49" sqref="D49"/>
    </sheetView>
  </sheetViews>
  <sheetFormatPr baseColWidth="10" defaultColWidth="11.6640625" defaultRowHeight="14.4" x14ac:dyDescent="0.3"/>
  <cols>
    <col min="1" max="1" width="9.5546875" style="1" customWidth="1"/>
    <col min="2" max="2" width="80.33203125" style="1" customWidth="1"/>
    <col min="3" max="3" width="17.44140625" style="1" customWidth="1"/>
    <col min="4" max="4" width="17.6640625" style="1" bestFit="1" customWidth="1"/>
    <col min="5" max="5" width="20.109375" style="1" customWidth="1"/>
    <col min="6" max="6" width="19.44140625" style="1" customWidth="1"/>
    <col min="7" max="7" width="3.88671875" style="1" customWidth="1"/>
    <col min="8" max="254" width="11.6640625" style="1"/>
    <col min="255" max="255" width="3.109375" style="1" customWidth="1"/>
    <col min="256" max="257" width="4.109375" style="1" customWidth="1"/>
    <col min="258" max="258" width="70.44140625" style="1" customWidth="1"/>
    <col min="259" max="259" width="14.6640625" style="1" customWidth="1"/>
    <col min="260" max="260" width="17.6640625" style="1" bestFit="1" customWidth="1"/>
    <col min="261" max="261" width="17.109375" style="1" bestFit="1" customWidth="1"/>
    <col min="262" max="262" width="15.109375" style="1" bestFit="1" customWidth="1"/>
    <col min="263" max="263" width="3.88671875" style="1" customWidth="1"/>
    <col min="264" max="510" width="11.6640625" style="1"/>
    <col min="511" max="511" width="3.109375" style="1" customWidth="1"/>
    <col min="512" max="513" width="4.109375" style="1" customWidth="1"/>
    <col min="514" max="514" width="70.44140625" style="1" customWidth="1"/>
    <col min="515" max="515" width="14.6640625" style="1" customWidth="1"/>
    <col min="516" max="516" width="17.6640625" style="1" bestFit="1" customWidth="1"/>
    <col min="517" max="517" width="17.109375" style="1" bestFit="1" customWidth="1"/>
    <col min="518" max="518" width="15.109375" style="1" bestFit="1" customWidth="1"/>
    <col min="519" max="519" width="3.88671875" style="1" customWidth="1"/>
    <col min="520" max="766" width="11.6640625" style="1"/>
    <col min="767" max="767" width="3.109375" style="1" customWidth="1"/>
    <col min="768" max="769" width="4.109375" style="1" customWidth="1"/>
    <col min="770" max="770" width="70.44140625" style="1" customWidth="1"/>
    <col min="771" max="771" width="14.6640625" style="1" customWidth="1"/>
    <col min="772" max="772" width="17.6640625" style="1" bestFit="1" customWidth="1"/>
    <col min="773" max="773" width="17.109375" style="1" bestFit="1" customWidth="1"/>
    <col min="774" max="774" width="15.109375" style="1" bestFit="1" customWidth="1"/>
    <col min="775" max="775" width="3.88671875" style="1" customWidth="1"/>
    <col min="776" max="1022" width="11.6640625" style="1"/>
    <col min="1023" max="1023" width="3.109375" style="1" customWidth="1"/>
    <col min="1024" max="1025" width="4.109375" style="1" customWidth="1"/>
    <col min="1026" max="1026" width="70.44140625" style="1" customWidth="1"/>
    <col min="1027" max="1027" width="14.6640625" style="1" customWidth="1"/>
    <col min="1028" max="1028" width="17.6640625" style="1" bestFit="1" customWidth="1"/>
    <col min="1029" max="1029" width="17.109375" style="1" bestFit="1" customWidth="1"/>
    <col min="1030" max="1030" width="15.109375" style="1" bestFit="1" customWidth="1"/>
    <col min="1031" max="1031" width="3.88671875" style="1" customWidth="1"/>
    <col min="1032" max="1278" width="11.6640625" style="1"/>
    <col min="1279" max="1279" width="3.109375" style="1" customWidth="1"/>
    <col min="1280" max="1281" width="4.109375" style="1" customWidth="1"/>
    <col min="1282" max="1282" width="70.44140625" style="1" customWidth="1"/>
    <col min="1283" max="1283" width="14.6640625" style="1" customWidth="1"/>
    <col min="1284" max="1284" width="17.6640625" style="1" bestFit="1" customWidth="1"/>
    <col min="1285" max="1285" width="17.109375" style="1" bestFit="1" customWidth="1"/>
    <col min="1286" max="1286" width="15.109375" style="1" bestFit="1" customWidth="1"/>
    <col min="1287" max="1287" width="3.88671875" style="1" customWidth="1"/>
    <col min="1288" max="1534" width="11.6640625" style="1"/>
    <col min="1535" max="1535" width="3.109375" style="1" customWidth="1"/>
    <col min="1536" max="1537" width="4.109375" style="1" customWidth="1"/>
    <col min="1538" max="1538" width="70.44140625" style="1" customWidth="1"/>
    <col min="1539" max="1539" width="14.6640625" style="1" customWidth="1"/>
    <col min="1540" max="1540" width="17.6640625" style="1" bestFit="1" customWidth="1"/>
    <col min="1541" max="1541" width="17.109375" style="1" bestFit="1" customWidth="1"/>
    <col min="1542" max="1542" width="15.109375" style="1" bestFit="1" customWidth="1"/>
    <col min="1543" max="1543" width="3.88671875" style="1" customWidth="1"/>
    <col min="1544" max="1790" width="11.6640625" style="1"/>
    <col min="1791" max="1791" width="3.109375" style="1" customWidth="1"/>
    <col min="1792" max="1793" width="4.109375" style="1" customWidth="1"/>
    <col min="1794" max="1794" width="70.44140625" style="1" customWidth="1"/>
    <col min="1795" max="1795" width="14.6640625" style="1" customWidth="1"/>
    <col min="1796" max="1796" width="17.6640625" style="1" bestFit="1" customWidth="1"/>
    <col min="1797" max="1797" width="17.109375" style="1" bestFit="1" customWidth="1"/>
    <col min="1798" max="1798" width="15.109375" style="1" bestFit="1" customWidth="1"/>
    <col min="1799" max="1799" width="3.88671875" style="1" customWidth="1"/>
    <col min="1800" max="2046" width="11.6640625" style="1"/>
    <col min="2047" max="2047" width="3.109375" style="1" customWidth="1"/>
    <col min="2048" max="2049" width="4.109375" style="1" customWidth="1"/>
    <col min="2050" max="2050" width="70.44140625" style="1" customWidth="1"/>
    <col min="2051" max="2051" width="14.6640625" style="1" customWidth="1"/>
    <col min="2052" max="2052" width="17.6640625" style="1" bestFit="1" customWidth="1"/>
    <col min="2053" max="2053" width="17.109375" style="1" bestFit="1" customWidth="1"/>
    <col min="2054" max="2054" width="15.109375" style="1" bestFit="1" customWidth="1"/>
    <col min="2055" max="2055" width="3.88671875" style="1" customWidth="1"/>
    <col min="2056" max="2302" width="11.6640625" style="1"/>
    <col min="2303" max="2303" width="3.109375" style="1" customWidth="1"/>
    <col min="2304" max="2305" width="4.109375" style="1" customWidth="1"/>
    <col min="2306" max="2306" width="70.44140625" style="1" customWidth="1"/>
    <col min="2307" max="2307" width="14.6640625" style="1" customWidth="1"/>
    <col min="2308" max="2308" width="17.6640625" style="1" bestFit="1" customWidth="1"/>
    <col min="2309" max="2309" width="17.109375" style="1" bestFit="1" customWidth="1"/>
    <col min="2310" max="2310" width="15.109375" style="1" bestFit="1" customWidth="1"/>
    <col min="2311" max="2311" width="3.88671875" style="1" customWidth="1"/>
    <col min="2312" max="2558" width="11.6640625" style="1"/>
    <col min="2559" max="2559" width="3.109375" style="1" customWidth="1"/>
    <col min="2560" max="2561" width="4.109375" style="1" customWidth="1"/>
    <col min="2562" max="2562" width="70.44140625" style="1" customWidth="1"/>
    <col min="2563" max="2563" width="14.6640625" style="1" customWidth="1"/>
    <col min="2564" max="2564" width="17.6640625" style="1" bestFit="1" customWidth="1"/>
    <col min="2565" max="2565" width="17.109375" style="1" bestFit="1" customWidth="1"/>
    <col min="2566" max="2566" width="15.109375" style="1" bestFit="1" customWidth="1"/>
    <col min="2567" max="2567" width="3.88671875" style="1" customWidth="1"/>
    <col min="2568" max="2814" width="11.6640625" style="1"/>
    <col min="2815" max="2815" width="3.109375" style="1" customWidth="1"/>
    <col min="2816" max="2817" width="4.109375" style="1" customWidth="1"/>
    <col min="2818" max="2818" width="70.44140625" style="1" customWidth="1"/>
    <col min="2819" max="2819" width="14.6640625" style="1" customWidth="1"/>
    <col min="2820" max="2820" width="17.6640625" style="1" bestFit="1" customWidth="1"/>
    <col min="2821" max="2821" width="17.109375" style="1" bestFit="1" customWidth="1"/>
    <col min="2822" max="2822" width="15.109375" style="1" bestFit="1" customWidth="1"/>
    <col min="2823" max="2823" width="3.88671875" style="1" customWidth="1"/>
    <col min="2824" max="3070" width="11.6640625" style="1"/>
    <col min="3071" max="3071" width="3.109375" style="1" customWidth="1"/>
    <col min="3072" max="3073" width="4.109375" style="1" customWidth="1"/>
    <col min="3074" max="3074" width="70.44140625" style="1" customWidth="1"/>
    <col min="3075" max="3075" width="14.6640625" style="1" customWidth="1"/>
    <col min="3076" max="3076" width="17.6640625" style="1" bestFit="1" customWidth="1"/>
    <col min="3077" max="3077" width="17.109375" style="1" bestFit="1" customWidth="1"/>
    <col min="3078" max="3078" width="15.109375" style="1" bestFit="1" customWidth="1"/>
    <col min="3079" max="3079" width="3.88671875" style="1" customWidth="1"/>
    <col min="3080" max="3326" width="11.6640625" style="1"/>
    <col min="3327" max="3327" width="3.109375" style="1" customWidth="1"/>
    <col min="3328" max="3329" width="4.109375" style="1" customWidth="1"/>
    <col min="3330" max="3330" width="70.44140625" style="1" customWidth="1"/>
    <col min="3331" max="3331" width="14.6640625" style="1" customWidth="1"/>
    <col min="3332" max="3332" width="17.6640625" style="1" bestFit="1" customWidth="1"/>
    <col min="3333" max="3333" width="17.109375" style="1" bestFit="1" customWidth="1"/>
    <col min="3334" max="3334" width="15.109375" style="1" bestFit="1" customWidth="1"/>
    <col min="3335" max="3335" width="3.88671875" style="1" customWidth="1"/>
    <col min="3336" max="3582" width="11.6640625" style="1"/>
    <col min="3583" max="3583" width="3.109375" style="1" customWidth="1"/>
    <col min="3584" max="3585" width="4.109375" style="1" customWidth="1"/>
    <col min="3586" max="3586" width="70.44140625" style="1" customWidth="1"/>
    <col min="3587" max="3587" width="14.6640625" style="1" customWidth="1"/>
    <col min="3588" max="3588" width="17.6640625" style="1" bestFit="1" customWidth="1"/>
    <col min="3589" max="3589" width="17.109375" style="1" bestFit="1" customWidth="1"/>
    <col min="3590" max="3590" width="15.109375" style="1" bestFit="1" customWidth="1"/>
    <col min="3591" max="3591" width="3.88671875" style="1" customWidth="1"/>
    <col min="3592" max="3838" width="11.6640625" style="1"/>
    <col min="3839" max="3839" width="3.109375" style="1" customWidth="1"/>
    <col min="3840" max="3841" width="4.109375" style="1" customWidth="1"/>
    <col min="3842" max="3842" width="70.44140625" style="1" customWidth="1"/>
    <col min="3843" max="3843" width="14.6640625" style="1" customWidth="1"/>
    <col min="3844" max="3844" width="17.6640625" style="1" bestFit="1" customWidth="1"/>
    <col min="3845" max="3845" width="17.109375" style="1" bestFit="1" customWidth="1"/>
    <col min="3846" max="3846" width="15.109375" style="1" bestFit="1" customWidth="1"/>
    <col min="3847" max="3847" width="3.88671875" style="1" customWidth="1"/>
    <col min="3848" max="4094" width="11.6640625" style="1"/>
    <col min="4095" max="4095" width="3.109375" style="1" customWidth="1"/>
    <col min="4096" max="4097" width="4.109375" style="1" customWidth="1"/>
    <col min="4098" max="4098" width="70.44140625" style="1" customWidth="1"/>
    <col min="4099" max="4099" width="14.6640625" style="1" customWidth="1"/>
    <col min="4100" max="4100" width="17.6640625" style="1" bestFit="1" customWidth="1"/>
    <col min="4101" max="4101" width="17.109375" style="1" bestFit="1" customWidth="1"/>
    <col min="4102" max="4102" width="15.109375" style="1" bestFit="1" customWidth="1"/>
    <col min="4103" max="4103" width="3.88671875" style="1" customWidth="1"/>
    <col min="4104" max="4350" width="11.6640625" style="1"/>
    <col min="4351" max="4351" width="3.109375" style="1" customWidth="1"/>
    <col min="4352" max="4353" width="4.109375" style="1" customWidth="1"/>
    <col min="4354" max="4354" width="70.44140625" style="1" customWidth="1"/>
    <col min="4355" max="4355" width="14.6640625" style="1" customWidth="1"/>
    <col min="4356" max="4356" width="17.6640625" style="1" bestFit="1" customWidth="1"/>
    <col min="4357" max="4357" width="17.109375" style="1" bestFit="1" customWidth="1"/>
    <col min="4358" max="4358" width="15.109375" style="1" bestFit="1" customWidth="1"/>
    <col min="4359" max="4359" width="3.88671875" style="1" customWidth="1"/>
    <col min="4360" max="4606" width="11.6640625" style="1"/>
    <col min="4607" max="4607" width="3.109375" style="1" customWidth="1"/>
    <col min="4608" max="4609" width="4.109375" style="1" customWidth="1"/>
    <col min="4610" max="4610" width="70.44140625" style="1" customWidth="1"/>
    <col min="4611" max="4611" width="14.6640625" style="1" customWidth="1"/>
    <col min="4612" max="4612" width="17.6640625" style="1" bestFit="1" customWidth="1"/>
    <col min="4613" max="4613" width="17.109375" style="1" bestFit="1" customWidth="1"/>
    <col min="4614" max="4614" width="15.109375" style="1" bestFit="1" customWidth="1"/>
    <col min="4615" max="4615" width="3.88671875" style="1" customWidth="1"/>
    <col min="4616" max="4862" width="11.6640625" style="1"/>
    <col min="4863" max="4863" width="3.109375" style="1" customWidth="1"/>
    <col min="4864" max="4865" width="4.109375" style="1" customWidth="1"/>
    <col min="4866" max="4866" width="70.44140625" style="1" customWidth="1"/>
    <col min="4867" max="4867" width="14.6640625" style="1" customWidth="1"/>
    <col min="4868" max="4868" width="17.6640625" style="1" bestFit="1" customWidth="1"/>
    <col min="4869" max="4869" width="17.109375" style="1" bestFit="1" customWidth="1"/>
    <col min="4870" max="4870" width="15.109375" style="1" bestFit="1" customWidth="1"/>
    <col min="4871" max="4871" width="3.88671875" style="1" customWidth="1"/>
    <col min="4872" max="5118" width="11.6640625" style="1"/>
    <col min="5119" max="5119" width="3.109375" style="1" customWidth="1"/>
    <col min="5120" max="5121" width="4.109375" style="1" customWidth="1"/>
    <col min="5122" max="5122" width="70.44140625" style="1" customWidth="1"/>
    <col min="5123" max="5123" width="14.6640625" style="1" customWidth="1"/>
    <col min="5124" max="5124" width="17.6640625" style="1" bestFit="1" customWidth="1"/>
    <col min="5125" max="5125" width="17.109375" style="1" bestFit="1" customWidth="1"/>
    <col min="5126" max="5126" width="15.109375" style="1" bestFit="1" customWidth="1"/>
    <col min="5127" max="5127" width="3.88671875" style="1" customWidth="1"/>
    <col min="5128" max="5374" width="11.6640625" style="1"/>
    <col min="5375" max="5375" width="3.109375" style="1" customWidth="1"/>
    <col min="5376" max="5377" width="4.109375" style="1" customWidth="1"/>
    <col min="5378" max="5378" width="70.44140625" style="1" customWidth="1"/>
    <col min="5379" max="5379" width="14.6640625" style="1" customWidth="1"/>
    <col min="5380" max="5380" width="17.6640625" style="1" bestFit="1" customWidth="1"/>
    <col min="5381" max="5381" width="17.109375" style="1" bestFit="1" customWidth="1"/>
    <col min="5382" max="5382" width="15.109375" style="1" bestFit="1" customWidth="1"/>
    <col min="5383" max="5383" width="3.88671875" style="1" customWidth="1"/>
    <col min="5384" max="5630" width="11.6640625" style="1"/>
    <col min="5631" max="5631" width="3.109375" style="1" customWidth="1"/>
    <col min="5632" max="5633" width="4.109375" style="1" customWidth="1"/>
    <col min="5634" max="5634" width="70.44140625" style="1" customWidth="1"/>
    <col min="5635" max="5635" width="14.6640625" style="1" customWidth="1"/>
    <col min="5636" max="5636" width="17.6640625" style="1" bestFit="1" customWidth="1"/>
    <col min="5637" max="5637" width="17.109375" style="1" bestFit="1" customWidth="1"/>
    <col min="5638" max="5638" width="15.109375" style="1" bestFit="1" customWidth="1"/>
    <col min="5639" max="5639" width="3.88671875" style="1" customWidth="1"/>
    <col min="5640" max="5886" width="11.6640625" style="1"/>
    <col min="5887" max="5887" width="3.109375" style="1" customWidth="1"/>
    <col min="5888" max="5889" width="4.109375" style="1" customWidth="1"/>
    <col min="5890" max="5890" width="70.44140625" style="1" customWidth="1"/>
    <col min="5891" max="5891" width="14.6640625" style="1" customWidth="1"/>
    <col min="5892" max="5892" width="17.6640625" style="1" bestFit="1" customWidth="1"/>
    <col min="5893" max="5893" width="17.109375" style="1" bestFit="1" customWidth="1"/>
    <col min="5894" max="5894" width="15.109375" style="1" bestFit="1" customWidth="1"/>
    <col min="5895" max="5895" width="3.88671875" style="1" customWidth="1"/>
    <col min="5896" max="6142" width="11.6640625" style="1"/>
    <col min="6143" max="6143" width="3.109375" style="1" customWidth="1"/>
    <col min="6144" max="6145" width="4.109375" style="1" customWidth="1"/>
    <col min="6146" max="6146" width="70.44140625" style="1" customWidth="1"/>
    <col min="6147" max="6147" width="14.6640625" style="1" customWidth="1"/>
    <col min="6148" max="6148" width="17.6640625" style="1" bestFit="1" customWidth="1"/>
    <col min="6149" max="6149" width="17.109375" style="1" bestFit="1" customWidth="1"/>
    <col min="6150" max="6150" width="15.109375" style="1" bestFit="1" customWidth="1"/>
    <col min="6151" max="6151" width="3.88671875" style="1" customWidth="1"/>
    <col min="6152" max="6398" width="11.6640625" style="1"/>
    <col min="6399" max="6399" width="3.109375" style="1" customWidth="1"/>
    <col min="6400" max="6401" width="4.109375" style="1" customWidth="1"/>
    <col min="6402" max="6402" width="70.44140625" style="1" customWidth="1"/>
    <col min="6403" max="6403" width="14.6640625" style="1" customWidth="1"/>
    <col min="6404" max="6404" width="17.6640625" style="1" bestFit="1" customWidth="1"/>
    <col min="6405" max="6405" width="17.109375" style="1" bestFit="1" customWidth="1"/>
    <col min="6406" max="6406" width="15.109375" style="1" bestFit="1" customWidth="1"/>
    <col min="6407" max="6407" width="3.88671875" style="1" customWidth="1"/>
    <col min="6408" max="6654" width="11.6640625" style="1"/>
    <col min="6655" max="6655" width="3.109375" style="1" customWidth="1"/>
    <col min="6656" max="6657" width="4.109375" style="1" customWidth="1"/>
    <col min="6658" max="6658" width="70.44140625" style="1" customWidth="1"/>
    <col min="6659" max="6659" width="14.6640625" style="1" customWidth="1"/>
    <col min="6660" max="6660" width="17.6640625" style="1" bestFit="1" customWidth="1"/>
    <col min="6661" max="6661" width="17.109375" style="1" bestFit="1" customWidth="1"/>
    <col min="6662" max="6662" width="15.109375" style="1" bestFit="1" customWidth="1"/>
    <col min="6663" max="6663" width="3.88671875" style="1" customWidth="1"/>
    <col min="6664" max="6910" width="11.6640625" style="1"/>
    <col min="6911" max="6911" width="3.109375" style="1" customWidth="1"/>
    <col min="6912" max="6913" width="4.109375" style="1" customWidth="1"/>
    <col min="6914" max="6914" width="70.44140625" style="1" customWidth="1"/>
    <col min="6915" max="6915" width="14.6640625" style="1" customWidth="1"/>
    <col min="6916" max="6916" width="17.6640625" style="1" bestFit="1" customWidth="1"/>
    <col min="6917" max="6917" width="17.109375" style="1" bestFit="1" customWidth="1"/>
    <col min="6918" max="6918" width="15.109375" style="1" bestFit="1" customWidth="1"/>
    <col min="6919" max="6919" width="3.88671875" style="1" customWidth="1"/>
    <col min="6920" max="7166" width="11.6640625" style="1"/>
    <col min="7167" max="7167" width="3.109375" style="1" customWidth="1"/>
    <col min="7168" max="7169" width="4.109375" style="1" customWidth="1"/>
    <col min="7170" max="7170" width="70.44140625" style="1" customWidth="1"/>
    <col min="7171" max="7171" width="14.6640625" style="1" customWidth="1"/>
    <col min="7172" max="7172" width="17.6640625" style="1" bestFit="1" customWidth="1"/>
    <col min="7173" max="7173" width="17.109375" style="1" bestFit="1" customWidth="1"/>
    <col min="7174" max="7174" width="15.109375" style="1" bestFit="1" customWidth="1"/>
    <col min="7175" max="7175" width="3.88671875" style="1" customWidth="1"/>
    <col min="7176" max="7422" width="11.6640625" style="1"/>
    <col min="7423" max="7423" width="3.109375" style="1" customWidth="1"/>
    <col min="7424" max="7425" width="4.109375" style="1" customWidth="1"/>
    <col min="7426" max="7426" width="70.44140625" style="1" customWidth="1"/>
    <col min="7427" max="7427" width="14.6640625" style="1" customWidth="1"/>
    <col min="7428" max="7428" width="17.6640625" style="1" bestFit="1" customWidth="1"/>
    <col min="7429" max="7429" width="17.109375" style="1" bestFit="1" customWidth="1"/>
    <col min="7430" max="7430" width="15.109375" style="1" bestFit="1" customWidth="1"/>
    <col min="7431" max="7431" width="3.88671875" style="1" customWidth="1"/>
    <col min="7432" max="7678" width="11.6640625" style="1"/>
    <col min="7679" max="7679" width="3.109375" style="1" customWidth="1"/>
    <col min="7680" max="7681" width="4.109375" style="1" customWidth="1"/>
    <col min="7682" max="7682" width="70.44140625" style="1" customWidth="1"/>
    <col min="7683" max="7683" width="14.6640625" style="1" customWidth="1"/>
    <col min="7684" max="7684" width="17.6640625" style="1" bestFit="1" customWidth="1"/>
    <col min="7685" max="7685" width="17.109375" style="1" bestFit="1" customWidth="1"/>
    <col min="7686" max="7686" width="15.109375" style="1" bestFit="1" customWidth="1"/>
    <col min="7687" max="7687" width="3.88671875" style="1" customWidth="1"/>
    <col min="7688" max="7934" width="11.6640625" style="1"/>
    <col min="7935" max="7935" width="3.109375" style="1" customWidth="1"/>
    <col min="7936" max="7937" width="4.109375" style="1" customWidth="1"/>
    <col min="7938" max="7938" width="70.44140625" style="1" customWidth="1"/>
    <col min="7939" max="7939" width="14.6640625" style="1" customWidth="1"/>
    <col min="7940" max="7940" width="17.6640625" style="1" bestFit="1" customWidth="1"/>
    <col min="7941" max="7941" width="17.109375" style="1" bestFit="1" customWidth="1"/>
    <col min="7942" max="7942" width="15.109375" style="1" bestFit="1" customWidth="1"/>
    <col min="7943" max="7943" width="3.88671875" style="1" customWidth="1"/>
    <col min="7944" max="8190" width="11.6640625" style="1"/>
    <col min="8191" max="8191" width="3.109375" style="1" customWidth="1"/>
    <col min="8192" max="8193" width="4.109375" style="1" customWidth="1"/>
    <col min="8194" max="8194" width="70.44140625" style="1" customWidth="1"/>
    <col min="8195" max="8195" width="14.6640625" style="1" customWidth="1"/>
    <col min="8196" max="8196" width="17.6640625" style="1" bestFit="1" customWidth="1"/>
    <col min="8197" max="8197" width="17.109375" style="1" bestFit="1" customWidth="1"/>
    <col min="8198" max="8198" width="15.109375" style="1" bestFit="1" customWidth="1"/>
    <col min="8199" max="8199" width="3.88671875" style="1" customWidth="1"/>
    <col min="8200" max="8446" width="11.6640625" style="1"/>
    <col min="8447" max="8447" width="3.109375" style="1" customWidth="1"/>
    <col min="8448" max="8449" width="4.109375" style="1" customWidth="1"/>
    <col min="8450" max="8450" width="70.44140625" style="1" customWidth="1"/>
    <col min="8451" max="8451" width="14.6640625" style="1" customWidth="1"/>
    <col min="8452" max="8452" width="17.6640625" style="1" bestFit="1" customWidth="1"/>
    <col min="8453" max="8453" width="17.109375" style="1" bestFit="1" customWidth="1"/>
    <col min="8454" max="8454" width="15.109375" style="1" bestFit="1" customWidth="1"/>
    <col min="8455" max="8455" width="3.88671875" style="1" customWidth="1"/>
    <col min="8456" max="8702" width="11.6640625" style="1"/>
    <col min="8703" max="8703" width="3.109375" style="1" customWidth="1"/>
    <col min="8704" max="8705" width="4.109375" style="1" customWidth="1"/>
    <col min="8706" max="8706" width="70.44140625" style="1" customWidth="1"/>
    <col min="8707" max="8707" width="14.6640625" style="1" customWidth="1"/>
    <col min="8708" max="8708" width="17.6640625" style="1" bestFit="1" customWidth="1"/>
    <col min="8709" max="8709" width="17.109375" style="1" bestFit="1" customWidth="1"/>
    <col min="8710" max="8710" width="15.109375" style="1" bestFit="1" customWidth="1"/>
    <col min="8711" max="8711" width="3.88671875" style="1" customWidth="1"/>
    <col min="8712" max="8958" width="11.6640625" style="1"/>
    <col min="8959" max="8959" width="3.109375" style="1" customWidth="1"/>
    <col min="8960" max="8961" width="4.109375" style="1" customWidth="1"/>
    <col min="8962" max="8962" width="70.44140625" style="1" customWidth="1"/>
    <col min="8963" max="8963" width="14.6640625" style="1" customWidth="1"/>
    <col min="8964" max="8964" width="17.6640625" style="1" bestFit="1" customWidth="1"/>
    <col min="8965" max="8965" width="17.109375" style="1" bestFit="1" customWidth="1"/>
    <col min="8966" max="8966" width="15.109375" style="1" bestFit="1" customWidth="1"/>
    <col min="8967" max="8967" width="3.88671875" style="1" customWidth="1"/>
    <col min="8968" max="9214" width="11.6640625" style="1"/>
    <col min="9215" max="9215" width="3.109375" style="1" customWidth="1"/>
    <col min="9216" max="9217" width="4.109375" style="1" customWidth="1"/>
    <col min="9218" max="9218" width="70.44140625" style="1" customWidth="1"/>
    <col min="9219" max="9219" width="14.6640625" style="1" customWidth="1"/>
    <col min="9220" max="9220" width="17.6640625" style="1" bestFit="1" customWidth="1"/>
    <col min="9221" max="9221" width="17.109375" style="1" bestFit="1" customWidth="1"/>
    <col min="9222" max="9222" width="15.109375" style="1" bestFit="1" customWidth="1"/>
    <col min="9223" max="9223" width="3.88671875" style="1" customWidth="1"/>
    <col min="9224" max="9470" width="11.6640625" style="1"/>
    <col min="9471" max="9471" width="3.109375" style="1" customWidth="1"/>
    <col min="9472" max="9473" width="4.109375" style="1" customWidth="1"/>
    <col min="9474" max="9474" width="70.44140625" style="1" customWidth="1"/>
    <col min="9475" max="9475" width="14.6640625" style="1" customWidth="1"/>
    <col min="9476" max="9476" width="17.6640625" style="1" bestFit="1" customWidth="1"/>
    <col min="9477" max="9477" width="17.109375" style="1" bestFit="1" customWidth="1"/>
    <col min="9478" max="9478" width="15.109375" style="1" bestFit="1" customWidth="1"/>
    <col min="9479" max="9479" width="3.88671875" style="1" customWidth="1"/>
    <col min="9480" max="9726" width="11.6640625" style="1"/>
    <col min="9727" max="9727" width="3.109375" style="1" customWidth="1"/>
    <col min="9728" max="9729" width="4.109375" style="1" customWidth="1"/>
    <col min="9730" max="9730" width="70.44140625" style="1" customWidth="1"/>
    <col min="9731" max="9731" width="14.6640625" style="1" customWidth="1"/>
    <col min="9732" max="9732" width="17.6640625" style="1" bestFit="1" customWidth="1"/>
    <col min="9733" max="9733" width="17.109375" style="1" bestFit="1" customWidth="1"/>
    <col min="9734" max="9734" width="15.109375" style="1" bestFit="1" customWidth="1"/>
    <col min="9735" max="9735" width="3.88671875" style="1" customWidth="1"/>
    <col min="9736" max="9982" width="11.6640625" style="1"/>
    <col min="9983" max="9983" width="3.109375" style="1" customWidth="1"/>
    <col min="9984" max="9985" width="4.109375" style="1" customWidth="1"/>
    <col min="9986" max="9986" width="70.44140625" style="1" customWidth="1"/>
    <col min="9987" max="9987" width="14.6640625" style="1" customWidth="1"/>
    <col min="9988" max="9988" width="17.6640625" style="1" bestFit="1" customWidth="1"/>
    <col min="9989" max="9989" width="17.109375" style="1" bestFit="1" customWidth="1"/>
    <col min="9990" max="9990" width="15.109375" style="1" bestFit="1" customWidth="1"/>
    <col min="9991" max="9991" width="3.88671875" style="1" customWidth="1"/>
    <col min="9992" max="10238" width="11.6640625" style="1"/>
    <col min="10239" max="10239" width="3.109375" style="1" customWidth="1"/>
    <col min="10240" max="10241" width="4.109375" style="1" customWidth="1"/>
    <col min="10242" max="10242" width="70.44140625" style="1" customWidth="1"/>
    <col min="10243" max="10243" width="14.6640625" style="1" customWidth="1"/>
    <col min="10244" max="10244" width="17.6640625" style="1" bestFit="1" customWidth="1"/>
    <col min="10245" max="10245" width="17.109375" style="1" bestFit="1" customWidth="1"/>
    <col min="10246" max="10246" width="15.109375" style="1" bestFit="1" customWidth="1"/>
    <col min="10247" max="10247" width="3.88671875" style="1" customWidth="1"/>
    <col min="10248" max="10494" width="11.6640625" style="1"/>
    <col min="10495" max="10495" width="3.109375" style="1" customWidth="1"/>
    <col min="10496" max="10497" width="4.109375" style="1" customWidth="1"/>
    <col min="10498" max="10498" width="70.44140625" style="1" customWidth="1"/>
    <col min="10499" max="10499" width="14.6640625" style="1" customWidth="1"/>
    <col min="10500" max="10500" width="17.6640625" style="1" bestFit="1" customWidth="1"/>
    <col min="10501" max="10501" width="17.109375" style="1" bestFit="1" customWidth="1"/>
    <col min="10502" max="10502" width="15.109375" style="1" bestFit="1" customWidth="1"/>
    <col min="10503" max="10503" width="3.88671875" style="1" customWidth="1"/>
    <col min="10504" max="10750" width="11.6640625" style="1"/>
    <col min="10751" max="10751" width="3.109375" style="1" customWidth="1"/>
    <col min="10752" max="10753" width="4.109375" style="1" customWidth="1"/>
    <col min="10754" max="10754" width="70.44140625" style="1" customWidth="1"/>
    <col min="10755" max="10755" width="14.6640625" style="1" customWidth="1"/>
    <col min="10756" max="10756" width="17.6640625" style="1" bestFit="1" customWidth="1"/>
    <col min="10757" max="10757" width="17.109375" style="1" bestFit="1" customWidth="1"/>
    <col min="10758" max="10758" width="15.109375" style="1" bestFit="1" customWidth="1"/>
    <col min="10759" max="10759" width="3.88671875" style="1" customWidth="1"/>
    <col min="10760" max="11006" width="11.6640625" style="1"/>
    <col min="11007" max="11007" width="3.109375" style="1" customWidth="1"/>
    <col min="11008" max="11009" width="4.109375" style="1" customWidth="1"/>
    <col min="11010" max="11010" width="70.44140625" style="1" customWidth="1"/>
    <col min="11011" max="11011" width="14.6640625" style="1" customWidth="1"/>
    <col min="11012" max="11012" width="17.6640625" style="1" bestFit="1" customWidth="1"/>
    <col min="11013" max="11013" width="17.109375" style="1" bestFit="1" customWidth="1"/>
    <col min="11014" max="11014" width="15.109375" style="1" bestFit="1" customWidth="1"/>
    <col min="11015" max="11015" width="3.88671875" style="1" customWidth="1"/>
    <col min="11016" max="11262" width="11.6640625" style="1"/>
    <col min="11263" max="11263" width="3.109375" style="1" customWidth="1"/>
    <col min="11264" max="11265" width="4.109375" style="1" customWidth="1"/>
    <col min="11266" max="11266" width="70.44140625" style="1" customWidth="1"/>
    <col min="11267" max="11267" width="14.6640625" style="1" customWidth="1"/>
    <col min="11268" max="11268" width="17.6640625" style="1" bestFit="1" customWidth="1"/>
    <col min="11269" max="11269" width="17.109375" style="1" bestFit="1" customWidth="1"/>
    <col min="11270" max="11270" width="15.109375" style="1" bestFit="1" customWidth="1"/>
    <col min="11271" max="11271" width="3.88671875" style="1" customWidth="1"/>
    <col min="11272" max="11518" width="11.6640625" style="1"/>
    <col min="11519" max="11519" width="3.109375" style="1" customWidth="1"/>
    <col min="11520" max="11521" width="4.109375" style="1" customWidth="1"/>
    <col min="11522" max="11522" width="70.44140625" style="1" customWidth="1"/>
    <col min="11523" max="11523" width="14.6640625" style="1" customWidth="1"/>
    <col min="11524" max="11524" width="17.6640625" style="1" bestFit="1" customWidth="1"/>
    <col min="11525" max="11525" width="17.109375" style="1" bestFit="1" customWidth="1"/>
    <col min="11526" max="11526" width="15.109375" style="1" bestFit="1" customWidth="1"/>
    <col min="11527" max="11527" width="3.88671875" style="1" customWidth="1"/>
    <col min="11528" max="11774" width="11.6640625" style="1"/>
    <col min="11775" max="11775" width="3.109375" style="1" customWidth="1"/>
    <col min="11776" max="11777" width="4.109375" style="1" customWidth="1"/>
    <col min="11778" max="11778" width="70.44140625" style="1" customWidth="1"/>
    <col min="11779" max="11779" width="14.6640625" style="1" customWidth="1"/>
    <col min="11780" max="11780" width="17.6640625" style="1" bestFit="1" customWidth="1"/>
    <col min="11781" max="11781" width="17.109375" style="1" bestFit="1" customWidth="1"/>
    <col min="11782" max="11782" width="15.109375" style="1" bestFit="1" customWidth="1"/>
    <col min="11783" max="11783" width="3.88671875" style="1" customWidth="1"/>
    <col min="11784" max="12030" width="11.6640625" style="1"/>
    <col min="12031" max="12031" width="3.109375" style="1" customWidth="1"/>
    <col min="12032" max="12033" width="4.109375" style="1" customWidth="1"/>
    <col min="12034" max="12034" width="70.44140625" style="1" customWidth="1"/>
    <col min="12035" max="12035" width="14.6640625" style="1" customWidth="1"/>
    <col min="12036" max="12036" width="17.6640625" style="1" bestFit="1" customWidth="1"/>
    <col min="12037" max="12037" width="17.109375" style="1" bestFit="1" customWidth="1"/>
    <col min="12038" max="12038" width="15.109375" style="1" bestFit="1" customWidth="1"/>
    <col min="12039" max="12039" width="3.88671875" style="1" customWidth="1"/>
    <col min="12040" max="12286" width="11.6640625" style="1"/>
    <col min="12287" max="12287" width="3.109375" style="1" customWidth="1"/>
    <col min="12288" max="12289" width="4.109375" style="1" customWidth="1"/>
    <col min="12290" max="12290" width="70.44140625" style="1" customWidth="1"/>
    <col min="12291" max="12291" width="14.6640625" style="1" customWidth="1"/>
    <col min="12292" max="12292" width="17.6640625" style="1" bestFit="1" customWidth="1"/>
    <col min="12293" max="12293" width="17.109375" style="1" bestFit="1" customWidth="1"/>
    <col min="12294" max="12294" width="15.109375" style="1" bestFit="1" customWidth="1"/>
    <col min="12295" max="12295" width="3.88671875" style="1" customWidth="1"/>
    <col min="12296" max="12542" width="11.6640625" style="1"/>
    <col min="12543" max="12543" width="3.109375" style="1" customWidth="1"/>
    <col min="12544" max="12545" width="4.109375" style="1" customWidth="1"/>
    <col min="12546" max="12546" width="70.44140625" style="1" customWidth="1"/>
    <col min="12547" max="12547" width="14.6640625" style="1" customWidth="1"/>
    <col min="12548" max="12548" width="17.6640625" style="1" bestFit="1" customWidth="1"/>
    <col min="12549" max="12549" width="17.109375" style="1" bestFit="1" customWidth="1"/>
    <col min="12550" max="12550" width="15.109375" style="1" bestFit="1" customWidth="1"/>
    <col min="12551" max="12551" width="3.88671875" style="1" customWidth="1"/>
    <col min="12552" max="12798" width="11.6640625" style="1"/>
    <col min="12799" max="12799" width="3.109375" style="1" customWidth="1"/>
    <col min="12800" max="12801" width="4.109375" style="1" customWidth="1"/>
    <col min="12802" max="12802" width="70.44140625" style="1" customWidth="1"/>
    <col min="12803" max="12803" width="14.6640625" style="1" customWidth="1"/>
    <col min="12804" max="12804" width="17.6640625" style="1" bestFit="1" customWidth="1"/>
    <col min="12805" max="12805" width="17.109375" style="1" bestFit="1" customWidth="1"/>
    <col min="12806" max="12806" width="15.109375" style="1" bestFit="1" customWidth="1"/>
    <col min="12807" max="12807" width="3.88671875" style="1" customWidth="1"/>
    <col min="12808" max="13054" width="11.6640625" style="1"/>
    <col min="13055" max="13055" width="3.109375" style="1" customWidth="1"/>
    <col min="13056" max="13057" width="4.109375" style="1" customWidth="1"/>
    <col min="13058" max="13058" width="70.44140625" style="1" customWidth="1"/>
    <col min="13059" max="13059" width="14.6640625" style="1" customWidth="1"/>
    <col min="13060" max="13060" width="17.6640625" style="1" bestFit="1" customWidth="1"/>
    <col min="13061" max="13061" width="17.109375" style="1" bestFit="1" customWidth="1"/>
    <col min="13062" max="13062" width="15.109375" style="1" bestFit="1" customWidth="1"/>
    <col min="13063" max="13063" width="3.88671875" style="1" customWidth="1"/>
    <col min="13064" max="13310" width="11.6640625" style="1"/>
    <col min="13311" max="13311" width="3.109375" style="1" customWidth="1"/>
    <col min="13312" max="13313" width="4.109375" style="1" customWidth="1"/>
    <col min="13314" max="13314" width="70.44140625" style="1" customWidth="1"/>
    <col min="13315" max="13315" width="14.6640625" style="1" customWidth="1"/>
    <col min="13316" max="13316" width="17.6640625" style="1" bestFit="1" customWidth="1"/>
    <col min="13317" max="13317" width="17.109375" style="1" bestFit="1" customWidth="1"/>
    <col min="13318" max="13318" width="15.109375" style="1" bestFit="1" customWidth="1"/>
    <col min="13319" max="13319" width="3.88671875" style="1" customWidth="1"/>
    <col min="13320" max="13566" width="11.6640625" style="1"/>
    <col min="13567" max="13567" width="3.109375" style="1" customWidth="1"/>
    <col min="13568" max="13569" width="4.109375" style="1" customWidth="1"/>
    <col min="13570" max="13570" width="70.44140625" style="1" customWidth="1"/>
    <col min="13571" max="13571" width="14.6640625" style="1" customWidth="1"/>
    <col min="13572" max="13572" width="17.6640625" style="1" bestFit="1" customWidth="1"/>
    <col min="13573" max="13573" width="17.109375" style="1" bestFit="1" customWidth="1"/>
    <col min="13574" max="13574" width="15.109375" style="1" bestFit="1" customWidth="1"/>
    <col min="13575" max="13575" width="3.88671875" style="1" customWidth="1"/>
    <col min="13576" max="13822" width="11.6640625" style="1"/>
    <col min="13823" max="13823" width="3.109375" style="1" customWidth="1"/>
    <col min="13824" max="13825" width="4.109375" style="1" customWidth="1"/>
    <col min="13826" max="13826" width="70.44140625" style="1" customWidth="1"/>
    <col min="13827" max="13827" width="14.6640625" style="1" customWidth="1"/>
    <col min="13828" max="13828" width="17.6640625" style="1" bestFit="1" customWidth="1"/>
    <col min="13829" max="13829" width="17.109375" style="1" bestFit="1" customWidth="1"/>
    <col min="13830" max="13830" width="15.109375" style="1" bestFit="1" customWidth="1"/>
    <col min="13831" max="13831" width="3.88671875" style="1" customWidth="1"/>
    <col min="13832" max="14078" width="11.6640625" style="1"/>
    <col min="14079" max="14079" width="3.109375" style="1" customWidth="1"/>
    <col min="14080" max="14081" width="4.109375" style="1" customWidth="1"/>
    <col min="14082" max="14082" width="70.44140625" style="1" customWidth="1"/>
    <col min="14083" max="14083" width="14.6640625" style="1" customWidth="1"/>
    <col min="14084" max="14084" width="17.6640625" style="1" bestFit="1" customWidth="1"/>
    <col min="14085" max="14085" width="17.109375" style="1" bestFit="1" customWidth="1"/>
    <col min="14086" max="14086" width="15.109375" style="1" bestFit="1" customWidth="1"/>
    <col min="14087" max="14087" width="3.88671875" style="1" customWidth="1"/>
    <col min="14088" max="14334" width="11.6640625" style="1"/>
    <col min="14335" max="14335" width="3.109375" style="1" customWidth="1"/>
    <col min="14336" max="14337" width="4.109375" style="1" customWidth="1"/>
    <col min="14338" max="14338" width="70.44140625" style="1" customWidth="1"/>
    <col min="14339" max="14339" width="14.6640625" style="1" customWidth="1"/>
    <col min="14340" max="14340" width="17.6640625" style="1" bestFit="1" customWidth="1"/>
    <col min="14341" max="14341" width="17.109375" style="1" bestFit="1" customWidth="1"/>
    <col min="14342" max="14342" width="15.109375" style="1" bestFit="1" customWidth="1"/>
    <col min="14343" max="14343" width="3.88671875" style="1" customWidth="1"/>
    <col min="14344" max="14590" width="11.6640625" style="1"/>
    <col min="14591" max="14591" width="3.109375" style="1" customWidth="1"/>
    <col min="14592" max="14593" width="4.109375" style="1" customWidth="1"/>
    <col min="14594" max="14594" width="70.44140625" style="1" customWidth="1"/>
    <col min="14595" max="14595" width="14.6640625" style="1" customWidth="1"/>
    <col min="14596" max="14596" width="17.6640625" style="1" bestFit="1" customWidth="1"/>
    <col min="14597" max="14597" width="17.109375" style="1" bestFit="1" customWidth="1"/>
    <col min="14598" max="14598" width="15.109375" style="1" bestFit="1" customWidth="1"/>
    <col min="14599" max="14599" width="3.88671875" style="1" customWidth="1"/>
    <col min="14600" max="14846" width="11.6640625" style="1"/>
    <col min="14847" max="14847" width="3.109375" style="1" customWidth="1"/>
    <col min="14848" max="14849" width="4.109375" style="1" customWidth="1"/>
    <col min="14850" max="14850" width="70.44140625" style="1" customWidth="1"/>
    <col min="14851" max="14851" width="14.6640625" style="1" customWidth="1"/>
    <col min="14852" max="14852" width="17.6640625" style="1" bestFit="1" customWidth="1"/>
    <col min="14853" max="14853" width="17.109375" style="1" bestFit="1" customWidth="1"/>
    <col min="14854" max="14854" width="15.109375" style="1" bestFit="1" customWidth="1"/>
    <col min="14855" max="14855" width="3.88671875" style="1" customWidth="1"/>
    <col min="14856" max="15102" width="11.6640625" style="1"/>
    <col min="15103" max="15103" width="3.109375" style="1" customWidth="1"/>
    <col min="15104" max="15105" width="4.109375" style="1" customWidth="1"/>
    <col min="15106" max="15106" width="70.44140625" style="1" customWidth="1"/>
    <col min="15107" max="15107" width="14.6640625" style="1" customWidth="1"/>
    <col min="15108" max="15108" width="17.6640625" style="1" bestFit="1" customWidth="1"/>
    <col min="15109" max="15109" width="17.109375" style="1" bestFit="1" customWidth="1"/>
    <col min="15110" max="15110" width="15.109375" style="1" bestFit="1" customWidth="1"/>
    <col min="15111" max="15111" width="3.88671875" style="1" customWidth="1"/>
    <col min="15112" max="15358" width="11.6640625" style="1"/>
    <col min="15359" max="15359" width="3.109375" style="1" customWidth="1"/>
    <col min="15360" max="15361" width="4.109375" style="1" customWidth="1"/>
    <col min="15362" max="15362" width="70.44140625" style="1" customWidth="1"/>
    <col min="15363" max="15363" width="14.6640625" style="1" customWidth="1"/>
    <col min="15364" max="15364" width="17.6640625" style="1" bestFit="1" customWidth="1"/>
    <col min="15365" max="15365" width="17.109375" style="1" bestFit="1" customWidth="1"/>
    <col min="15366" max="15366" width="15.109375" style="1" bestFit="1" customWidth="1"/>
    <col min="15367" max="15367" width="3.88671875" style="1" customWidth="1"/>
    <col min="15368" max="15614" width="11.6640625" style="1"/>
    <col min="15615" max="15615" width="3.109375" style="1" customWidth="1"/>
    <col min="15616" max="15617" width="4.109375" style="1" customWidth="1"/>
    <col min="15618" max="15618" width="70.44140625" style="1" customWidth="1"/>
    <col min="15619" max="15619" width="14.6640625" style="1" customWidth="1"/>
    <col min="15620" max="15620" width="17.6640625" style="1" bestFit="1" customWidth="1"/>
    <col min="15621" max="15621" width="17.109375" style="1" bestFit="1" customWidth="1"/>
    <col min="15622" max="15622" width="15.109375" style="1" bestFit="1" customWidth="1"/>
    <col min="15623" max="15623" width="3.88671875" style="1" customWidth="1"/>
    <col min="15624" max="15870" width="11.6640625" style="1"/>
    <col min="15871" max="15871" width="3.109375" style="1" customWidth="1"/>
    <col min="15872" max="15873" width="4.109375" style="1" customWidth="1"/>
    <col min="15874" max="15874" width="70.44140625" style="1" customWidth="1"/>
    <col min="15875" max="15875" width="14.6640625" style="1" customWidth="1"/>
    <col min="15876" max="15876" width="17.6640625" style="1" bestFit="1" customWidth="1"/>
    <col min="15877" max="15877" width="17.109375" style="1" bestFit="1" customWidth="1"/>
    <col min="15878" max="15878" width="15.109375" style="1" bestFit="1" customWidth="1"/>
    <col min="15879" max="15879" width="3.88671875" style="1" customWidth="1"/>
    <col min="15880" max="16126" width="11.6640625" style="1"/>
    <col min="16127" max="16127" width="3.109375" style="1" customWidth="1"/>
    <col min="16128" max="16129" width="4.109375" style="1" customWidth="1"/>
    <col min="16130" max="16130" width="70.44140625" style="1" customWidth="1"/>
    <col min="16131" max="16131" width="14.6640625" style="1" customWidth="1"/>
    <col min="16132" max="16132" width="17.6640625" style="1" bestFit="1" customWidth="1"/>
    <col min="16133" max="16133" width="17.109375" style="1" bestFit="1" customWidth="1"/>
    <col min="16134" max="16134" width="15.109375" style="1" bestFit="1" customWidth="1"/>
    <col min="16135" max="16135" width="3.88671875" style="1" customWidth="1"/>
    <col min="16136" max="16384" width="11.6640625" style="1"/>
  </cols>
  <sheetData>
    <row r="1" spans="1:10" ht="92.4" customHeight="1" thickBot="1" x14ac:dyDescent="0.35">
      <c r="A1" s="290" t="s">
        <v>150</v>
      </c>
      <c r="B1" s="291"/>
      <c r="C1" s="291"/>
      <c r="D1" s="291"/>
      <c r="E1" s="291"/>
      <c r="F1" s="291"/>
      <c r="G1" s="292"/>
    </row>
    <row r="2" spans="1:10" ht="16.2" thickBot="1" x14ac:dyDescent="0.35">
      <c r="A2" s="51"/>
      <c r="B2" s="8"/>
      <c r="C2" s="9"/>
      <c r="D2" s="10"/>
      <c r="E2" s="10"/>
      <c r="F2" s="10"/>
      <c r="G2" s="15"/>
    </row>
    <row r="3" spans="1:10" ht="16.2" customHeight="1" thickBot="1" x14ac:dyDescent="0.35">
      <c r="A3" s="50"/>
      <c r="B3" s="11"/>
      <c r="C3" s="293" t="s">
        <v>4</v>
      </c>
      <c r="D3" s="294"/>
      <c r="E3" s="294"/>
      <c r="F3" s="295"/>
      <c r="G3" s="16"/>
    </row>
    <row r="4" spans="1:10" ht="47.4" thickBot="1" x14ac:dyDescent="0.35">
      <c r="A4" s="25" t="s">
        <v>0</v>
      </c>
      <c r="B4" s="25" t="s">
        <v>49</v>
      </c>
      <c r="C4" s="177" t="s">
        <v>1</v>
      </c>
      <c r="D4" s="177" t="s">
        <v>10</v>
      </c>
      <c r="E4" s="177" t="s">
        <v>3</v>
      </c>
      <c r="F4" s="177" t="s">
        <v>134</v>
      </c>
      <c r="G4" s="16"/>
    </row>
    <row r="5" spans="1:10" ht="18" thickBot="1" x14ac:dyDescent="0.35">
      <c r="A5" s="53" t="str">
        <f>'TABLAS PAS'!B3</f>
        <v>2.1.1.</v>
      </c>
      <c r="B5" s="12" t="str">
        <f>[1]TABLAS!C3</f>
        <v>JEFE DE ADMINISTRACIÓN O SECRETARÍA</v>
      </c>
      <c r="C5" s="13">
        <f>'TABLAS PAS'!D3</f>
        <v>1507.56</v>
      </c>
      <c r="D5" s="13">
        <f>'TABLAS PAS'!E3</f>
        <v>46.54</v>
      </c>
      <c r="E5" s="13">
        <f>'TABLAS PAS'!F3</f>
        <v>208</v>
      </c>
      <c r="F5" s="13">
        <v>0</v>
      </c>
      <c r="G5" s="16"/>
      <c r="J5" s="2"/>
    </row>
    <row r="6" spans="1:10" ht="18" thickBot="1" x14ac:dyDescent="0.35">
      <c r="A6" s="53" t="str">
        <f>'TABLAS PAS'!B4</f>
        <v>2.1.2.</v>
      </c>
      <c r="B6" s="12" t="str">
        <f>[1]TABLAS!C4</f>
        <v>JEFE DE NEGOCIADO</v>
      </c>
      <c r="C6" s="13">
        <f>'TABLAS PAS'!D4</f>
        <v>1269.6099999999999</v>
      </c>
      <c r="D6" s="13">
        <f>'TABLAS PAS'!E4</f>
        <v>39.76</v>
      </c>
      <c r="E6" s="13">
        <f>'TABLAS PAS'!F4</f>
        <v>208</v>
      </c>
      <c r="F6" s="13">
        <v>0</v>
      </c>
      <c r="G6" s="16"/>
      <c r="J6" s="2"/>
    </row>
    <row r="7" spans="1:10" ht="18" thickBot="1" x14ac:dyDescent="0.35">
      <c r="A7" s="53" t="str">
        <f>'TABLAS PAS'!B5</f>
        <v>2.1.3.</v>
      </c>
      <c r="B7" s="12" t="str">
        <f>[1]TABLAS!C5</f>
        <v>OFICIAL CONTABLE</v>
      </c>
      <c r="C7" s="13">
        <f>'TABLAS PAS'!D5</f>
        <v>1211.28</v>
      </c>
      <c r="D7" s="13">
        <f>'TABLAS PAS'!E5</f>
        <v>39.29</v>
      </c>
      <c r="E7" s="13">
        <f>'TABLAS PAS'!F5</f>
        <v>208</v>
      </c>
      <c r="F7" s="13">
        <v>0</v>
      </c>
      <c r="G7" s="16"/>
      <c r="I7" s="2"/>
      <c r="J7" s="2"/>
    </row>
    <row r="8" spans="1:10" ht="18" thickBot="1" x14ac:dyDescent="0.35">
      <c r="A8" s="53" t="str">
        <f>'TABLAS PAS'!B6</f>
        <v>2.1.4.</v>
      </c>
      <c r="B8" s="12" t="str">
        <f>[1]TABLAS!C6</f>
        <v>RECEPCIONISTA, TELEFONISTA</v>
      </c>
      <c r="C8" s="13">
        <f>'TABLAS PAS'!D6</f>
        <v>1079.04</v>
      </c>
      <c r="D8" s="13">
        <f>'TABLAS PAS'!E6</f>
        <v>39.29</v>
      </c>
      <c r="E8" s="13">
        <f>'TABLAS PAS'!F6</f>
        <v>208</v>
      </c>
      <c r="F8" s="13">
        <v>0</v>
      </c>
      <c r="G8" s="16"/>
      <c r="J8" s="2"/>
    </row>
    <row r="9" spans="1:10" ht="18" thickBot="1" x14ac:dyDescent="0.35">
      <c r="A9" s="53" t="str">
        <f>'TABLAS PAS'!B7</f>
        <v>2.1.5.</v>
      </c>
      <c r="B9" s="12" t="str">
        <f>[1]TABLAS!C7</f>
        <v>AUXILIAR ADMINISTRATIVO</v>
      </c>
      <c r="C9" s="13">
        <f>'TABLAS PAS'!D7</f>
        <v>1079.04</v>
      </c>
      <c r="D9" s="13">
        <f>'TABLAS PAS'!E7</f>
        <v>39.29</v>
      </c>
      <c r="E9" s="13">
        <f>'TABLAS PAS'!F7</f>
        <v>208</v>
      </c>
      <c r="F9" s="13">
        <v>0</v>
      </c>
      <c r="G9" s="16"/>
      <c r="J9" s="2"/>
    </row>
    <row r="10" spans="1:10" ht="18" thickBot="1" x14ac:dyDescent="0.35">
      <c r="A10" s="53" t="str">
        <f>'TABLAS PAS'!B8</f>
        <v>2.2.1.</v>
      </c>
      <c r="B10" s="12" t="str">
        <f>[1]TABLAS!C8</f>
        <v>CUIDADOR</v>
      </c>
      <c r="C10" s="13">
        <f>'TABLAS PAS'!D8</f>
        <v>1107.3399999999999</v>
      </c>
      <c r="D10" s="13">
        <f>'TABLAS PAS'!E8</f>
        <v>39.29</v>
      </c>
      <c r="E10" s="13">
        <f>'TABLAS PAS'!F8</f>
        <v>208</v>
      </c>
      <c r="F10" s="13">
        <v>0</v>
      </c>
      <c r="G10" s="16"/>
      <c r="J10" s="2"/>
    </row>
    <row r="11" spans="1:10" ht="18" thickBot="1" x14ac:dyDescent="0.35">
      <c r="A11" s="53" t="str">
        <f>'TABLAS PAS'!B9</f>
        <v>3.1.1.</v>
      </c>
      <c r="B11" s="12" t="str">
        <f>[1]TABLAS!C9</f>
        <v>CONSERJE</v>
      </c>
      <c r="C11" s="13">
        <f>'TABLAS PAS'!D9</f>
        <v>1269.3699999999999</v>
      </c>
      <c r="D11" s="13">
        <f>'TABLAS PAS'!E9</f>
        <v>39.29</v>
      </c>
      <c r="E11" s="13">
        <f>'TABLAS PAS'!F9</f>
        <v>208</v>
      </c>
      <c r="F11" s="13">
        <v>0</v>
      </c>
      <c r="G11" s="16"/>
      <c r="J11" s="2"/>
    </row>
    <row r="12" spans="1:10" ht="18" thickBot="1" x14ac:dyDescent="0.35">
      <c r="A12" s="53" t="str">
        <f>'TABLAS PAS'!B10</f>
        <v>3.1.2.</v>
      </c>
      <c r="B12" s="12" t="str">
        <f>[1]TABLAS!C10</f>
        <v>PORTERO</v>
      </c>
      <c r="C12" s="13">
        <f>'TABLAS PAS'!D10</f>
        <v>1107.3399999999999</v>
      </c>
      <c r="D12" s="13">
        <f>'TABLAS PAS'!E10</f>
        <v>39.29</v>
      </c>
      <c r="E12" s="13">
        <f>'TABLAS PAS'!F10</f>
        <v>208</v>
      </c>
      <c r="F12" s="13">
        <v>0</v>
      </c>
      <c r="G12" s="16"/>
      <c r="J12" s="2"/>
    </row>
    <row r="13" spans="1:10" ht="18" thickBot="1" x14ac:dyDescent="0.35">
      <c r="A13" s="53" t="str">
        <f>'TABLAS PAS'!B11</f>
        <v>3.1.3.</v>
      </c>
      <c r="B13" s="12" t="str">
        <f>[1]TABLAS!C11</f>
        <v>GUARDA, VIGILANTE</v>
      </c>
      <c r="C13" s="13">
        <f>'TABLAS PAS'!D11</f>
        <v>1079.04</v>
      </c>
      <c r="D13" s="13">
        <f>'TABLAS PAS'!E11</f>
        <v>39.29</v>
      </c>
      <c r="E13" s="13">
        <f>'TABLAS PAS'!F11</f>
        <v>208</v>
      </c>
      <c r="F13" s="13">
        <v>0</v>
      </c>
      <c r="G13" s="16"/>
      <c r="J13" s="2"/>
    </row>
    <row r="14" spans="1:10" ht="18" thickBot="1" x14ac:dyDescent="0.35">
      <c r="A14" s="53" t="str">
        <f>'TABLAS PAS'!B12</f>
        <v>3.2.1.</v>
      </c>
      <c r="B14" s="12" t="str">
        <f>[1]TABLAS!C12</f>
        <v>GOBERNANTE</v>
      </c>
      <c r="C14" s="13">
        <f>'TABLAS PAS'!D12</f>
        <v>1269.3699999999999</v>
      </c>
      <c r="D14" s="13">
        <f>'TABLAS PAS'!E12</f>
        <v>39.29</v>
      </c>
      <c r="E14" s="13">
        <f>'TABLAS PAS'!F12</f>
        <v>208</v>
      </c>
      <c r="F14" s="13">
        <v>0</v>
      </c>
      <c r="G14" s="16"/>
      <c r="J14" s="2"/>
    </row>
    <row r="15" spans="1:10" ht="18" thickBot="1" x14ac:dyDescent="0.35">
      <c r="A15" s="53" t="str">
        <f>'TABLAS PAS'!B13</f>
        <v>3.2.2.</v>
      </c>
      <c r="B15" s="12" t="str">
        <f>[1]TABLAS!C13</f>
        <v>EMPLEADO DE LIMPIEZA, COSTURA, LAVADO Y PLANCHA</v>
      </c>
      <c r="C15" s="13">
        <f>'TABLAS PAS'!D13</f>
        <v>1079.04</v>
      </c>
      <c r="D15" s="13">
        <f>'TABLAS PAS'!E13</f>
        <v>39.29</v>
      </c>
      <c r="E15" s="13">
        <f>'TABLAS PAS'!F13</f>
        <v>208</v>
      </c>
      <c r="F15" s="13">
        <v>0</v>
      </c>
      <c r="G15" s="16"/>
      <c r="J15" s="2"/>
    </row>
    <row r="16" spans="1:10" ht="18" thickBot="1" x14ac:dyDescent="0.35">
      <c r="A16" s="53" t="str">
        <f>'TABLAS PAS'!B14</f>
        <v>3.3.1.</v>
      </c>
      <c r="B16" s="12" t="str">
        <f>[1]TABLAS!C14</f>
        <v>JEFE DE COCINA</v>
      </c>
      <c r="C16" s="13">
        <f>'TABLAS PAS'!D14</f>
        <v>1211.28</v>
      </c>
      <c r="D16" s="13">
        <f>'TABLAS PAS'!E14</f>
        <v>39.29</v>
      </c>
      <c r="E16" s="13">
        <f>'TABLAS PAS'!F14</f>
        <v>208</v>
      </c>
      <c r="F16" s="13">
        <v>90</v>
      </c>
      <c r="G16" s="16"/>
      <c r="J16" s="2"/>
    </row>
    <row r="17" spans="1:10" ht="18" thickBot="1" x14ac:dyDescent="0.35">
      <c r="A17" s="53" t="str">
        <f>'TABLAS PAS'!B15</f>
        <v>3.3.2.</v>
      </c>
      <c r="B17" s="12" t="str">
        <f>[1]TABLAS!C15</f>
        <v>COCINERO</v>
      </c>
      <c r="C17" s="13">
        <f>'TABLAS PAS'!D15</f>
        <v>1154.55</v>
      </c>
      <c r="D17" s="13">
        <f>'TABLAS PAS'!E15</f>
        <v>39.29</v>
      </c>
      <c r="E17" s="13">
        <f>'TABLAS PAS'!F15</f>
        <v>208</v>
      </c>
      <c r="F17" s="13">
        <v>45</v>
      </c>
      <c r="G17" s="16"/>
      <c r="J17" s="2"/>
    </row>
    <row r="18" spans="1:10" ht="18" thickBot="1" x14ac:dyDescent="0.35">
      <c r="A18" s="53" t="str">
        <f>'TABLAS PAS'!B16</f>
        <v>3.3.3.</v>
      </c>
      <c r="B18" s="12" t="str">
        <f>[1]TABLAS!C16</f>
        <v>AYUDANTE DE COCINA</v>
      </c>
      <c r="C18" s="13">
        <f>'TABLAS PAS'!D16</f>
        <v>1107.3399999999999</v>
      </c>
      <c r="D18" s="13">
        <f>'TABLAS PAS'!E16</f>
        <v>39.29</v>
      </c>
      <c r="E18" s="13">
        <f>'TABLAS PAS'!F16</f>
        <v>208</v>
      </c>
      <c r="F18" s="13">
        <v>0</v>
      </c>
      <c r="G18" s="16"/>
      <c r="J18" s="2"/>
    </row>
    <row r="19" spans="1:10" ht="18" thickBot="1" x14ac:dyDescent="0.35">
      <c r="A19" s="53" t="str">
        <f>'TABLAS PAS'!B17</f>
        <v>3.3.4.</v>
      </c>
      <c r="B19" s="12" t="str">
        <f>[1]TABLAS!C17</f>
        <v>EMPLEADO DEL SERVICIO DE COMEDOR</v>
      </c>
      <c r="C19" s="13">
        <f>'TABLAS PAS'!D17</f>
        <v>1079.04</v>
      </c>
      <c r="D19" s="13">
        <f>'TABLAS PAS'!E17</f>
        <v>39.29</v>
      </c>
      <c r="E19" s="13">
        <f>'TABLAS PAS'!F17</f>
        <v>208</v>
      </c>
      <c r="F19" s="13">
        <v>0</v>
      </c>
      <c r="G19" s="16"/>
      <c r="J19" s="2"/>
    </row>
    <row r="20" spans="1:10" ht="18" thickBot="1" x14ac:dyDescent="0.35">
      <c r="A20" s="53" t="str">
        <f>'TABLAS PAS'!B18</f>
        <v>3.4.1.</v>
      </c>
      <c r="B20" s="12" t="str">
        <f>[1]TABLAS!C18</f>
        <v>OFICIAL DE 1ª DE OFICIOS</v>
      </c>
      <c r="C20" s="13">
        <f>'TABLAS PAS'!D18</f>
        <v>1211.28</v>
      </c>
      <c r="D20" s="13">
        <f>'TABLAS PAS'!E18</f>
        <v>39.29</v>
      </c>
      <c r="E20" s="13">
        <f>'TABLAS PAS'!F18</f>
        <v>208</v>
      </c>
      <c r="F20" s="13">
        <v>0</v>
      </c>
      <c r="G20" s="16"/>
      <c r="J20" s="2"/>
    </row>
    <row r="21" spans="1:10" ht="18" thickBot="1" x14ac:dyDescent="0.35">
      <c r="A21" s="53" t="str">
        <f>'TABLAS PAS'!B19</f>
        <v>3.4.2.</v>
      </c>
      <c r="B21" s="12" t="str">
        <f>[1]TABLAS!C19</f>
        <v>OFICIAL DE 2ª DE OFICIOS</v>
      </c>
      <c r="C21" s="13">
        <f>'TABLAS PAS'!D19</f>
        <v>1107.3399999999999</v>
      </c>
      <c r="D21" s="13">
        <f>'TABLAS PAS'!E19</f>
        <v>39.29</v>
      </c>
      <c r="E21" s="13">
        <f>'TABLAS PAS'!F19</f>
        <v>208</v>
      </c>
      <c r="F21" s="13">
        <v>0</v>
      </c>
      <c r="G21" s="16"/>
    </row>
    <row r="22" spans="1:10" ht="18" thickBot="1" x14ac:dyDescent="0.35">
      <c r="A22" s="53" t="str">
        <f>'TABLAS PAS'!B20</f>
        <v>3.4.3.</v>
      </c>
      <c r="B22" s="12" t="str">
        <f>[1]TABLAS!C20</f>
        <v>EMPLEADO DE MANTENIMIENTO, JARDINERÍA, Y OFICIOS VARIOS</v>
      </c>
      <c r="C22" s="13">
        <f>'TABLAS PAS'!D20</f>
        <v>1079.04</v>
      </c>
      <c r="D22" s="13">
        <f>'TABLAS PAS'!E20</f>
        <v>39.29</v>
      </c>
      <c r="E22" s="13">
        <f>'TABLAS PAS'!F20</f>
        <v>208</v>
      </c>
      <c r="F22" s="13">
        <v>0</v>
      </c>
      <c r="G22" s="21"/>
    </row>
    <row r="23" spans="1:10" ht="18" thickBot="1" x14ac:dyDescent="0.35">
      <c r="A23" s="53" t="str">
        <f>'TABLAS PAS'!B21</f>
        <v>3.4.4.</v>
      </c>
      <c r="B23" s="12" t="str">
        <f>[1]TABLAS!C21</f>
        <v>CONDUCTORES</v>
      </c>
      <c r="C23" s="13">
        <f>'TABLAS PAS'!D21</f>
        <v>1211.28</v>
      </c>
      <c r="D23" s="13">
        <f>'TABLAS PAS'!E21</f>
        <v>39.29</v>
      </c>
      <c r="E23" s="13">
        <f>'TABLAS PAS'!F21</f>
        <v>208</v>
      </c>
      <c r="F23" s="13">
        <v>0</v>
      </c>
      <c r="G23" s="21"/>
    </row>
    <row r="24" spans="1:10" ht="16.2" thickBot="1" x14ac:dyDescent="0.35">
      <c r="A24" s="16"/>
      <c r="B24" s="47"/>
      <c r="C24" s="47"/>
      <c r="D24" s="47"/>
      <c r="E24" s="48"/>
      <c r="F24" s="16"/>
      <c r="G24" s="16"/>
    </row>
    <row r="25" spans="1:10" ht="23.4" thickBot="1" x14ac:dyDescent="0.35">
      <c r="A25" s="230" t="s">
        <v>12</v>
      </c>
      <c r="B25" s="231"/>
      <c r="C25" s="25" t="s">
        <v>13</v>
      </c>
      <c r="D25" s="232">
        <v>46173</v>
      </c>
      <c r="E25" s="233"/>
      <c r="F25" s="234"/>
      <c r="G25" s="3"/>
    </row>
    <row r="26" spans="1:10" ht="16.2" thickBot="1" x14ac:dyDescent="0.35">
      <c r="A26" s="3"/>
      <c r="B26" s="3"/>
      <c r="C26" s="3"/>
      <c r="D26" s="4"/>
      <c r="E26" s="3"/>
      <c r="F26" s="3"/>
      <c r="G26" s="3"/>
    </row>
    <row r="27" spans="1:10" ht="16.2" thickBot="1" x14ac:dyDescent="0.35">
      <c r="A27" s="25" t="s">
        <v>0</v>
      </c>
      <c r="B27" s="25" t="s">
        <v>49</v>
      </c>
      <c r="C27" s="60" t="s">
        <v>50</v>
      </c>
      <c r="D27" s="52" t="s">
        <v>16</v>
      </c>
      <c r="E27" s="46" t="s">
        <v>17</v>
      </c>
      <c r="G27" s="3"/>
    </row>
    <row r="28" spans="1:10" ht="18" thickBot="1" x14ac:dyDescent="0.35">
      <c r="A28" s="53" t="str">
        <f>A5</f>
        <v>2.1.1.</v>
      </c>
      <c r="B28" s="12" t="s">
        <v>25</v>
      </c>
      <c r="C28" s="61">
        <v>1</v>
      </c>
      <c r="D28" s="18">
        <f>ROUNDDOWN(D47,0)</f>
        <v>3</v>
      </c>
      <c r="E28" s="19">
        <f>C5*C28+D5*C28*D28+E5*C28</f>
        <v>1855.1799999999998</v>
      </c>
      <c r="G28" s="3"/>
    </row>
    <row r="29" spans="1:10" ht="18" thickBot="1" x14ac:dyDescent="0.35">
      <c r="A29" s="53" t="str">
        <f t="shared" ref="A29:A46" si="0">A6</f>
        <v>2.1.2.</v>
      </c>
      <c r="B29" s="12" t="s">
        <v>27</v>
      </c>
      <c r="C29" s="61">
        <v>1</v>
      </c>
      <c r="D29" s="18">
        <f>ROUNDDOWN(D47,0)</f>
        <v>3</v>
      </c>
      <c r="E29" s="19">
        <f t="shared" ref="E29:E46" si="1">C6*C29+D6*C29*D29+E6*C29</f>
        <v>1596.8899999999999</v>
      </c>
      <c r="G29" s="3"/>
    </row>
    <row r="30" spans="1:10" ht="18" thickBot="1" x14ac:dyDescent="0.35">
      <c r="A30" s="53" t="str">
        <f t="shared" si="0"/>
        <v>2.1.3.</v>
      </c>
      <c r="B30" s="12" t="s">
        <v>29</v>
      </c>
      <c r="C30" s="61">
        <v>0</v>
      </c>
      <c r="D30" s="18">
        <f>ROUNDDOWN(D47,0)</f>
        <v>3</v>
      </c>
      <c r="E30" s="19">
        <f t="shared" si="1"/>
        <v>0</v>
      </c>
      <c r="G30" s="3"/>
    </row>
    <row r="31" spans="1:10" ht="18" thickBot="1" x14ac:dyDescent="0.35">
      <c r="A31" s="53" t="str">
        <f t="shared" si="0"/>
        <v>2.1.4.</v>
      </c>
      <c r="B31" s="12" t="s">
        <v>31</v>
      </c>
      <c r="C31" s="61">
        <v>0</v>
      </c>
      <c r="D31" s="18">
        <f>ROUNDDOWN($D$47,0)</f>
        <v>3</v>
      </c>
      <c r="E31" s="19">
        <f t="shared" si="1"/>
        <v>0</v>
      </c>
      <c r="G31" s="3"/>
    </row>
    <row r="32" spans="1:10" ht="18" thickBot="1" x14ac:dyDescent="0.35">
      <c r="A32" s="53" t="str">
        <f t="shared" si="0"/>
        <v>2.1.5.</v>
      </c>
      <c r="B32" s="12" t="s">
        <v>33</v>
      </c>
      <c r="C32" s="61">
        <v>1</v>
      </c>
      <c r="D32" s="18">
        <f t="shared" ref="D32:D46" si="2">ROUNDDOWN($D$47,0)</f>
        <v>3</v>
      </c>
      <c r="E32" s="19">
        <f t="shared" si="1"/>
        <v>1404.9099999999999</v>
      </c>
      <c r="G32" s="3"/>
    </row>
    <row r="33" spans="1:7" ht="18" thickBot="1" x14ac:dyDescent="0.35">
      <c r="A33" s="53" t="str">
        <f t="shared" si="0"/>
        <v>2.2.1.</v>
      </c>
      <c r="B33" s="12" t="s">
        <v>35</v>
      </c>
      <c r="C33" s="61">
        <v>0</v>
      </c>
      <c r="D33" s="18">
        <f t="shared" si="2"/>
        <v>3</v>
      </c>
      <c r="E33" s="19">
        <f t="shared" si="1"/>
        <v>0</v>
      </c>
      <c r="G33" s="3"/>
    </row>
    <row r="34" spans="1:7" ht="18" thickBot="1" x14ac:dyDescent="0.35">
      <c r="A34" s="53" t="str">
        <f t="shared" si="0"/>
        <v>3.1.1.</v>
      </c>
      <c r="B34" s="12" t="s">
        <v>36</v>
      </c>
      <c r="C34" s="61">
        <v>0</v>
      </c>
      <c r="D34" s="18">
        <f t="shared" si="2"/>
        <v>3</v>
      </c>
      <c r="E34" s="19">
        <f t="shared" si="1"/>
        <v>0</v>
      </c>
      <c r="G34" s="3"/>
    </row>
    <row r="35" spans="1:7" ht="18" thickBot="1" x14ac:dyDescent="0.35">
      <c r="A35" s="53" t="str">
        <f t="shared" si="0"/>
        <v>3.1.2.</v>
      </c>
      <c r="B35" s="12" t="s">
        <v>37</v>
      </c>
      <c r="C35" s="61">
        <v>0</v>
      </c>
      <c r="D35" s="18">
        <f t="shared" si="2"/>
        <v>3</v>
      </c>
      <c r="E35" s="19">
        <f t="shared" si="1"/>
        <v>0</v>
      </c>
      <c r="G35" s="3"/>
    </row>
    <row r="36" spans="1:7" ht="18" thickBot="1" x14ac:dyDescent="0.35">
      <c r="A36" s="53" t="str">
        <f t="shared" si="0"/>
        <v>3.1.3.</v>
      </c>
      <c r="B36" s="12" t="s">
        <v>38</v>
      </c>
      <c r="C36" s="61">
        <v>0</v>
      </c>
      <c r="D36" s="18">
        <f t="shared" si="2"/>
        <v>3</v>
      </c>
      <c r="E36" s="19">
        <f t="shared" si="1"/>
        <v>0</v>
      </c>
      <c r="G36" s="3"/>
    </row>
    <row r="37" spans="1:7" ht="18" thickBot="1" x14ac:dyDescent="0.35">
      <c r="A37" s="53" t="str">
        <f t="shared" si="0"/>
        <v>3.2.1.</v>
      </c>
      <c r="B37" s="12" t="s">
        <v>39</v>
      </c>
      <c r="C37" s="61">
        <v>0</v>
      </c>
      <c r="D37" s="18">
        <f t="shared" si="2"/>
        <v>3</v>
      </c>
      <c r="E37" s="19">
        <f t="shared" si="1"/>
        <v>0</v>
      </c>
      <c r="G37" s="3"/>
    </row>
    <row r="38" spans="1:7" ht="18" thickBot="1" x14ac:dyDescent="0.35">
      <c r="A38" s="53" t="str">
        <f t="shared" si="0"/>
        <v>3.2.2.</v>
      </c>
      <c r="B38" s="12" t="s">
        <v>40</v>
      </c>
      <c r="C38" s="61">
        <v>1</v>
      </c>
      <c r="D38" s="18">
        <f t="shared" si="2"/>
        <v>3</v>
      </c>
      <c r="E38" s="19">
        <f t="shared" si="1"/>
        <v>1404.9099999999999</v>
      </c>
      <c r="G38" s="3"/>
    </row>
    <row r="39" spans="1:7" ht="18" thickBot="1" x14ac:dyDescent="0.35">
      <c r="A39" s="53" t="str">
        <f t="shared" si="0"/>
        <v>3.3.1.</v>
      </c>
      <c r="B39" s="12" t="s">
        <v>41</v>
      </c>
      <c r="C39" s="61">
        <v>1</v>
      </c>
      <c r="D39" s="18">
        <f t="shared" si="2"/>
        <v>3</v>
      </c>
      <c r="E39" s="19">
        <f>C16*C39+D16*C39*D39+E16*C39+F16*C39</f>
        <v>1627.15</v>
      </c>
      <c r="G39" s="3"/>
    </row>
    <row r="40" spans="1:7" ht="18" thickBot="1" x14ac:dyDescent="0.35">
      <c r="A40" s="53" t="str">
        <f t="shared" si="0"/>
        <v>3.3.2.</v>
      </c>
      <c r="B40" s="12" t="s">
        <v>42</v>
      </c>
      <c r="C40" s="61">
        <v>1</v>
      </c>
      <c r="D40" s="18">
        <f t="shared" si="2"/>
        <v>3</v>
      </c>
      <c r="E40" s="19">
        <f>C17*C40+D17*C40*D40+E17*C40+F17*C40</f>
        <v>1525.42</v>
      </c>
      <c r="G40" s="3"/>
    </row>
    <row r="41" spans="1:7" ht="18" thickBot="1" x14ac:dyDescent="0.35">
      <c r="A41" s="53" t="str">
        <f t="shared" si="0"/>
        <v>3.3.3.</v>
      </c>
      <c r="B41" s="12" t="s">
        <v>43</v>
      </c>
      <c r="C41" s="61">
        <v>0</v>
      </c>
      <c r="D41" s="18">
        <f t="shared" si="2"/>
        <v>3</v>
      </c>
      <c r="E41" s="19">
        <f t="shared" si="1"/>
        <v>0</v>
      </c>
      <c r="G41" s="3"/>
    </row>
    <row r="42" spans="1:7" ht="18" thickBot="1" x14ac:dyDescent="0.35">
      <c r="A42" s="53" t="str">
        <f t="shared" si="0"/>
        <v>3.3.4.</v>
      </c>
      <c r="B42" s="12" t="s">
        <v>44</v>
      </c>
      <c r="C42" s="61">
        <v>0</v>
      </c>
      <c r="D42" s="18">
        <f t="shared" si="2"/>
        <v>3</v>
      </c>
      <c r="E42" s="19">
        <f t="shared" si="1"/>
        <v>0</v>
      </c>
      <c r="G42" s="3"/>
    </row>
    <row r="43" spans="1:7" ht="18" thickBot="1" x14ac:dyDescent="0.35">
      <c r="A43" s="53" t="str">
        <f t="shared" si="0"/>
        <v>3.4.1.</v>
      </c>
      <c r="B43" s="12" t="s">
        <v>45</v>
      </c>
      <c r="C43" s="61">
        <v>1</v>
      </c>
      <c r="D43" s="18">
        <f t="shared" si="2"/>
        <v>3</v>
      </c>
      <c r="E43" s="19">
        <f t="shared" si="1"/>
        <v>1537.15</v>
      </c>
      <c r="G43" s="3"/>
    </row>
    <row r="44" spans="1:7" ht="18" thickBot="1" x14ac:dyDescent="0.35">
      <c r="A44" s="53" t="str">
        <f t="shared" si="0"/>
        <v>3.4.2.</v>
      </c>
      <c r="B44" s="12" t="s">
        <v>46</v>
      </c>
      <c r="C44" s="61">
        <v>0</v>
      </c>
      <c r="D44" s="18">
        <f t="shared" si="2"/>
        <v>3</v>
      </c>
      <c r="E44" s="19">
        <f t="shared" si="1"/>
        <v>0</v>
      </c>
      <c r="G44" s="3"/>
    </row>
    <row r="45" spans="1:7" ht="18" thickBot="1" x14ac:dyDescent="0.35">
      <c r="A45" s="53" t="str">
        <f t="shared" si="0"/>
        <v>3.4.3.</v>
      </c>
      <c r="B45" s="12" t="s">
        <v>47</v>
      </c>
      <c r="C45" s="61">
        <v>0</v>
      </c>
      <c r="D45" s="18">
        <f t="shared" si="2"/>
        <v>3</v>
      </c>
      <c r="E45" s="19">
        <f t="shared" si="1"/>
        <v>0</v>
      </c>
      <c r="G45" s="3"/>
    </row>
    <row r="46" spans="1:7" ht="18" thickBot="1" x14ac:dyDescent="0.35">
      <c r="A46" s="53" t="str">
        <f t="shared" si="0"/>
        <v>3.4.4.</v>
      </c>
      <c r="B46" s="12" t="s">
        <v>48</v>
      </c>
      <c r="C46" s="61">
        <v>0</v>
      </c>
      <c r="D46" s="18">
        <f t="shared" si="2"/>
        <v>3</v>
      </c>
      <c r="E46" s="19">
        <f t="shared" si="1"/>
        <v>0</v>
      </c>
      <c r="G46" s="3"/>
    </row>
    <row r="47" spans="1:7" ht="23.4" thickBot="1" x14ac:dyDescent="0.45">
      <c r="A47" s="16"/>
      <c r="B47" s="17" t="s">
        <v>5</v>
      </c>
      <c r="C47" s="95">
        <f>SUM(C28:C46)</f>
        <v>7</v>
      </c>
      <c r="D47" s="178">
        <f>(D25-D48)/365.25/3</f>
        <v>3.2480036504677159</v>
      </c>
      <c r="E47" s="20">
        <f>SUM(E28:E46)</f>
        <v>10951.609999999999</v>
      </c>
      <c r="G47" s="3"/>
    </row>
    <row r="48" spans="1:7" ht="16.2" thickBot="1" x14ac:dyDescent="0.35">
      <c r="A48" s="4"/>
      <c r="B48" s="211" t="s">
        <v>14</v>
      </c>
      <c r="C48" s="289"/>
      <c r="D48" s="6">
        <v>42614</v>
      </c>
      <c r="E48" s="4"/>
      <c r="F48" s="7"/>
      <c r="G48" s="4"/>
    </row>
    <row r="49" spans="1:7" ht="15.6" x14ac:dyDescent="0.3">
      <c r="A49" s="3"/>
      <c r="B49" s="3"/>
      <c r="C49" s="3"/>
      <c r="D49" s="3"/>
      <c r="E49" s="3"/>
      <c r="F49" s="3"/>
      <c r="G49" s="3"/>
    </row>
    <row r="50" spans="1:7" ht="16.2" thickBot="1" x14ac:dyDescent="0.35">
      <c r="A50" s="21"/>
      <c r="B50" s="21"/>
      <c r="C50" s="21"/>
      <c r="D50" s="21"/>
      <c r="E50" s="21"/>
      <c r="F50" s="4"/>
      <c r="G50" s="4"/>
    </row>
    <row r="51" spans="1:7" ht="16.2" thickBot="1" x14ac:dyDescent="0.35">
      <c r="A51" s="21"/>
      <c r="B51" s="21"/>
      <c r="C51" s="49"/>
      <c r="D51" s="242" t="s">
        <v>18</v>
      </c>
      <c r="E51" s="243"/>
      <c r="G51" s="4"/>
    </row>
    <row r="52" spans="1:7" ht="16.2" thickBot="1" x14ac:dyDescent="0.35">
      <c r="A52" s="42" t="s">
        <v>0</v>
      </c>
      <c r="B52" s="293" t="s">
        <v>20</v>
      </c>
      <c r="C52" s="299"/>
      <c r="D52" s="45" t="s">
        <v>6</v>
      </c>
      <c r="E52" s="44" t="s">
        <v>7</v>
      </c>
      <c r="G52" s="4"/>
    </row>
    <row r="53" spans="1:7" ht="17.399999999999999" x14ac:dyDescent="0.3">
      <c r="A53" s="300" t="str">
        <f>A5</f>
        <v>2.1.1.</v>
      </c>
      <c r="B53" s="32" t="s">
        <v>1</v>
      </c>
      <c r="C53" s="33"/>
      <c r="D53" s="34">
        <f>C5*C28</f>
        <v>1507.56</v>
      </c>
      <c r="E53" s="34"/>
      <c r="G53" s="4"/>
    </row>
    <row r="54" spans="1:7" ht="17.399999999999999" x14ac:dyDescent="0.3">
      <c r="A54" s="301"/>
      <c r="B54" s="35" t="s">
        <v>10</v>
      </c>
      <c r="C54" s="33"/>
      <c r="D54" s="33">
        <f>D5*C28*D28</f>
        <v>139.62</v>
      </c>
      <c r="E54" s="33"/>
      <c r="G54" s="4"/>
    </row>
    <row r="55" spans="1:7" ht="18" thickBot="1" x14ac:dyDescent="0.35">
      <c r="A55" s="301"/>
      <c r="B55" s="35" t="s">
        <v>19</v>
      </c>
      <c r="C55" s="36"/>
      <c r="D55" s="36">
        <f>E5*C28</f>
        <v>208</v>
      </c>
      <c r="E55" s="33">
        <f>SUM(D53:D55)</f>
        <v>1855.1799999999998</v>
      </c>
      <c r="G55" s="4"/>
    </row>
    <row r="56" spans="1:7" ht="17.399999999999999" x14ac:dyDescent="0.3">
      <c r="A56" s="302" t="str">
        <f>A6</f>
        <v>2.1.2.</v>
      </c>
      <c r="B56" s="26" t="s">
        <v>1</v>
      </c>
      <c r="C56" s="27"/>
      <c r="D56" s="27">
        <f>C6*C29</f>
        <v>1269.6099999999999</v>
      </c>
      <c r="E56" s="28"/>
      <c r="G56" s="4"/>
    </row>
    <row r="57" spans="1:7" ht="17.399999999999999" x14ac:dyDescent="0.3">
      <c r="A57" s="303"/>
      <c r="B57" s="29" t="s">
        <v>10</v>
      </c>
      <c r="C57" s="27"/>
      <c r="D57" s="27">
        <f>D6*C29*D29</f>
        <v>119.28</v>
      </c>
      <c r="E57" s="27"/>
      <c r="G57" s="4"/>
    </row>
    <row r="58" spans="1:7" ht="18" thickBot="1" x14ac:dyDescent="0.35">
      <c r="A58" s="304"/>
      <c r="B58" s="30" t="s">
        <v>19</v>
      </c>
      <c r="C58" s="31"/>
      <c r="D58" s="31">
        <f>E5*C29</f>
        <v>208</v>
      </c>
      <c r="E58" s="31">
        <f>SUM(D56:D58)</f>
        <v>1596.8899999999999</v>
      </c>
      <c r="G58" s="4"/>
    </row>
    <row r="59" spans="1:7" ht="17.399999999999999" x14ac:dyDescent="0.3">
      <c r="A59" s="300" t="str">
        <f>A7</f>
        <v>2.1.3.</v>
      </c>
      <c r="B59" s="32" t="s">
        <v>1</v>
      </c>
      <c r="C59" s="33"/>
      <c r="D59" s="34">
        <f>C7*C30</f>
        <v>0</v>
      </c>
      <c r="E59" s="34"/>
    </row>
    <row r="60" spans="1:7" ht="17.399999999999999" x14ac:dyDescent="0.3">
      <c r="A60" s="301"/>
      <c r="B60" s="35" t="s">
        <v>10</v>
      </c>
      <c r="C60" s="33"/>
      <c r="D60" s="33">
        <f>D7*C30*D30</f>
        <v>0</v>
      </c>
      <c r="E60" s="33"/>
    </row>
    <row r="61" spans="1:7" ht="18" thickBot="1" x14ac:dyDescent="0.35">
      <c r="A61" s="301"/>
      <c r="B61" s="35" t="s">
        <v>19</v>
      </c>
      <c r="C61" s="36"/>
      <c r="D61" s="36">
        <f>E7*C30</f>
        <v>0</v>
      </c>
      <c r="E61" s="33">
        <f>SUM(D59:D61)</f>
        <v>0</v>
      </c>
    </row>
    <row r="62" spans="1:7" ht="17.399999999999999" x14ac:dyDescent="0.3">
      <c r="A62" s="302" t="str">
        <f>A8</f>
        <v>2.1.4.</v>
      </c>
      <c r="B62" s="26" t="s">
        <v>1</v>
      </c>
      <c r="C62" s="27"/>
      <c r="D62" s="27">
        <f>C8*C31</f>
        <v>0</v>
      </c>
      <c r="E62" s="28"/>
    </row>
    <row r="63" spans="1:7" ht="17.399999999999999" x14ac:dyDescent="0.3">
      <c r="A63" s="305"/>
      <c r="B63" s="29" t="s">
        <v>10</v>
      </c>
      <c r="C63" s="27"/>
      <c r="D63" s="27">
        <f>D8*C31*D31</f>
        <v>0</v>
      </c>
      <c r="E63" s="27"/>
    </row>
    <row r="64" spans="1:7" ht="18" thickBot="1" x14ac:dyDescent="0.35">
      <c r="A64" s="306"/>
      <c r="B64" s="30" t="s">
        <v>19</v>
      </c>
      <c r="C64" s="31"/>
      <c r="D64" s="31">
        <f>E8*C31</f>
        <v>0</v>
      </c>
      <c r="E64" s="31">
        <f>SUM(D62:D64)</f>
        <v>0</v>
      </c>
    </row>
    <row r="65" spans="1:10" ht="17.399999999999999" x14ac:dyDescent="0.3">
      <c r="A65" s="300" t="str">
        <f>A9</f>
        <v>2.1.5.</v>
      </c>
      <c r="B65" s="32" t="s">
        <v>1</v>
      </c>
      <c r="C65" s="33"/>
      <c r="D65" s="34">
        <f>C9*C32</f>
        <v>1079.04</v>
      </c>
      <c r="E65" s="34"/>
    </row>
    <row r="66" spans="1:10" ht="17.399999999999999" x14ac:dyDescent="0.3">
      <c r="A66" s="301"/>
      <c r="B66" s="35" t="s">
        <v>10</v>
      </c>
      <c r="C66" s="33"/>
      <c r="D66" s="33">
        <f>D9*C32*D32</f>
        <v>117.87</v>
      </c>
      <c r="E66" s="33"/>
    </row>
    <row r="67" spans="1:10" ht="18" thickBot="1" x14ac:dyDescent="0.35">
      <c r="A67" s="301"/>
      <c r="B67" s="35" t="s">
        <v>19</v>
      </c>
      <c r="C67" s="36"/>
      <c r="D67" s="36">
        <f>E9*C32</f>
        <v>208</v>
      </c>
      <c r="E67" s="33">
        <f>SUM(D65:D67)</f>
        <v>1404.9099999999999</v>
      </c>
    </row>
    <row r="68" spans="1:10" ht="17.399999999999999" x14ac:dyDescent="0.3">
      <c r="A68" s="296" t="str">
        <f>A10</f>
        <v>2.2.1.</v>
      </c>
      <c r="B68" s="26" t="s">
        <v>1</v>
      </c>
      <c r="C68" s="27"/>
      <c r="D68" s="27">
        <f>C10*C33</f>
        <v>0</v>
      </c>
      <c r="E68" s="28"/>
    </row>
    <row r="69" spans="1:10" ht="17.399999999999999" x14ac:dyDescent="0.3">
      <c r="A69" s="297"/>
      <c r="B69" s="29" t="s">
        <v>10</v>
      </c>
      <c r="C69" s="27"/>
      <c r="D69" s="27">
        <f>D10*C33*D33</f>
        <v>0</v>
      </c>
      <c r="E69" s="27"/>
    </row>
    <row r="70" spans="1:10" ht="18" thickBot="1" x14ac:dyDescent="0.35">
      <c r="A70" s="298"/>
      <c r="B70" s="30" t="s">
        <v>19</v>
      </c>
      <c r="C70" s="31"/>
      <c r="D70" s="31">
        <f>E10*C33</f>
        <v>0</v>
      </c>
      <c r="E70" s="31">
        <f>SUM(D68:D70)</f>
        <v>0</v>
      </c>
    </row>
    <row r="71" spans="1:10" ht="17.399999999999999" x14ac:dyDescent="0.3">
      <c r="A71" s="307" t="str">
        <f>A11</f>
        <v>3.1.1.</v>
      </c>
      <c r="B71" s="32" t="s">
        <v>1</v>
      </c>
      <c r="C71" s="33"/>
      <c r="D71" s="34">
        <f>C11*C34</f>
        <v>0</v>
      </c>
      <c r="E71" s="34"/>
    </row>
    <row r="72" spans="1:10" ht="17.399999999999999" x14ac:dyDescent="0.3">
      <c r="A72" s="308"/>
      <c r="B72" s="35" t="s">
        <v>10</v>
      </c>
      <c r="C72" s="33"/>
      <c r="D72" s="33">
        <f>D11*C34*D34</f>
        <v>0</v>
      </c>
      <c r="E72" s="33"/>
    </row>
    <row r="73" spans="1:10" ht="18" thickBot="1" x14ac:dyDescent="0.35">
      <c r="A73" s="308"/>
      <c r="B73" s="35" t="s">
        <v>19</v>
      </c>
      <c r="C73" s="36"/>
      <c r="D73" s="36">
        <f>E11*C34</f>
        <v>0</v>
      </c>
      <c r="E73" s="33">
        <f>SUM(D71:D73)</f>
        <v>0</v>
      </c>
      <c r="J73" s="2"/>
    </row>
    <row r="74" spans="1:10" ht="17.399999999999999" x14ac:dyDescent="0.3">
      <c r="A74" s="296" t="str">
        <f>A12</f>
        <v>3.1.2.</v>
      </c>
      <c r="B74" s="26" t="s">
        <v>1</v>
      </c>
      <c r="C74" s="27"/>
      <c r="D74" s="27">
        <f>C12*C35</f>
        <v>0</v>
      </c>
      <c r="E74" s="28"/>
    </row>
    <row r="75" spans="1:10" ht="17.399999999999999" x14ac:dyDescent="0.3">
      <c r="A75" s="297"/>
      <c r="B75" s="29" t="s">
        <v>10</v>
      </c>
      <c r="C75" s="27"/>
      <c r="D75" s="27">
        <f>D12*C35*D35</f>
        <v>0</v>
      </c>
      <c r="E75" s="27"/>
    </row>
    <row r="76" spans="1:10" ht="18" thickBot="1" x14ac:dyDescent="0.35">
      <c r="A76" s="298"/>
      <c r="B76" s="30" t="s">
        <v>19</v>
      </c>
      <c r="C76" s="31"/>
      <c r="D76" s="31">
        <f>E12*C35</f>
        <v>0</v>
      </c>
      <c r="E76" s="31">
        <f>SUM(D74:D76)</f>
        <v>0</v>
      </c>
    </row>
    <row r="77" spans="1:10" ht="17.399999999999999" x14ac:dyDescent="0.3">
      <c r="A77" s="307" t="str">
        <f>A13</f>
        <v>3.1.3.</v>
      </c>
      <c r="B77" s="32" t="s">
        <v>1</v>
      </c>
      <c r="C77" s="33"/>
      <c r="D77" s="34">
        <f>C13*C36</f>
        <v>0</v>
      </c>
      <c r="E77" s="34"/>
    </row>
    <row r="78" spans="1:10" ht="17.399999999999999" x14ac:dyDescent="0.3">
      <c r="A78" s="308"/>
      <c r="B78" s="35" t="s">
        <v>10</v>
      </c>
      <c r="C78" s="33"/>
      <c r="D78" s="33">
        <f>D13*C36*D36</f>
        <v>0</v>
      </c>
      <c r="E78" s="33"/>
    </row>
    <row r="79" spans="1:10" ht="18" thickBot="1" x14ac:dyDescent="0.35">
      <c r="A79" s="308"/>
      <c r="B79" s="35" t="s">
        <v>19</v>
      </c>
      <c r="C79" s="36"/>
      <c r="D79" s="36">
        <f>E13*C36</f>
        <v>0</v>
      </c>
      <c r="E79" s="33">
        <f>SUM(D77:D79)</f>
        <v>0</v>
      </c>
    </row>
    <row r="80" spans="1:10" ht="17.399999999999999" x14ac:dyDescent="0.3">
      <c r="A80" s="296" t="str">
        <f>A14</f>
        <v>3.2.1.</v>
      </c>
      <c r="B80" s="26" t="s">
        <v>1</v>
      </c>
      <c r="C80" s="27"/>
      <c r="D80" s="27">
        <f>C14*C37</f>
        <v>0</v>
      </c>
      <c r="E80" s="28"/>
    </row>
    <row r="81" spans="1:9" ht="17.399999999999999" x14ac:dyDescent="0.3">
      <c r="A81" s="297"/>
      <c r="B81" s="29" t="s">
        <v>10</v>
      </c>
      <c r="C81" s="27"/>
      <c r="D81" s="27">
        <f>D14*C37*D37</f>
        <v>0</v>
      </c>
      <c r="E81" s="27"/>
    </row>
    <row r="82" spans="1:9" ht="18" thickBot="1" x14ac:dyDescent="0.35">
      <c r="A82" s="298"/>
      <c r="B82" s="30" t="s">
        <v>19</v>
      </c>
      <c r="C82" s="31"/>
      <c r="D82" s="31">
        <f>E14*C37</f>
        <v>0</v>
      </c>
      <c r="E82" s="31">
        <f>SUM(D80:D82)</f>
        <v>0</v>
      </c>
    </row>
    <row r="83" spans="1:9" ht="17.399999999999999" x14ac:dyDescent="0.3">
      <c r="A83" s="307" t="str">
        <f>A15</f>
        <v>3.2.2.</v>
      </c>
      <c r="B83" s="32" t="s">
        <v>1</v>
      </c>
      <c r="C83" s="33"/>
      <c r="D83" s="34">
        <f>C15*C38</f>
        <v>1079.04</v>
      </c>
      <c r="E83" s="34"/>
    </row>
    <row r="84" spans="1:9" ht="17.399999999999999" x14ac:dyDescent="0.3">
      <c r="A84" s="308"/>
      <c r="B84" s="35" t="s">
        <v>10</v>
      </c>
      <c r="C84" s="33"/>
      <c r="D84" s="33">
        <f>D15*C38*D38</f>
        <v>117.87</v>
      </c>
      <c r="E84" s="33"/>
    </row>
    <row r="85" spans="1:9" ht="18" thickBot="1" x14ac:dyDescent="0.35">
      <c r="A85" s="308"/>
      <c r="B85" s="35" t="s">
        <v>19</v>
      </c>
      <c r="C85" s="36"/>
      <c r="D85" s="36">
        <f>E15*C38</f>
        <v>208</v>
      </c>
      <c r="E85" s="33">
        <f>SUM(D83:D85)</f>
        <v>1404.9099999999999</v>
      </c>
      <c r="I85" s="2"/>
    </row>
    <row r="86" spans="1:9" ht="17.399999999999999" customHeight="1" x14ac:dyDescent="0.3">
      <c r="A86" s="296" t="str">
        <f>A16</f>
        <v>3.3.1.</v>
      </c>
      <c r="B86" s="180" t="s">
        <v>1</v>
      </c>
      <c r="C86" s="27"/>
      <c r="D86" s="27">
        <f>C16*C39</f>
        <v>1211.28</v>
      </c>
      <c r="E86" s="28"/>
    </row>
    <row r="87" spans="1:9" ht="17.399999999999999" x14ac:dyDescent="0.3">
      <c r="A87" s="310"/>
      <c r="B87" s="179" t="s">
        <v>10</v>
      </c>
      <c r="C87" s="27"/>
      <c r="D87" s="27">
        <f>D16*C39*D39</f>
        <v>117.87</v>
      </c>
      <c r="E87" s="27"/>
    </row>
    <row r="88" spans="1:9" ht="17.399999999999999" x14ac:dyDescent="0.3">
      <c r="A88" s="310"/>
      <c r="B88" s="179" t="s">
        <v>19</v>
      </c>
      <c r="C88" s="27"/>
      <c r="D88" s="27">
        <f>E16*C39</f>
        <v>208</v>
      </c>
      <c r="E88" s="27"/>
    </row>
    <row r="89" spans="1:9" ht="18" thickBot="1" x14ac:dyDescent="0.35">
      <c r="A89" s="311"/>
      <c r="B89" s="179" t="s">
        <v>134</v>
      </c>
      <c r="C89" s="31"/>
      <c r="D89" s="31">
        <f>F16*C39</f>
        <v>90</v>
      </c>
      <c r="E89" s="27">
        <f>SUM(D86:D89)</f>
        <v>1627.15</v>
      </c>
    </row>
    <row r="90" spans="1:9" ht="17.399999999999999" customHeight="1" x14ac:dyDescent="0.3">
      <c r="A90" s="307" t="str">
        <f>A40</f>
        <v>3.3.2.</v>
      </c>
      <c r="B90" s="32" t="s">
        <v>1</v>
      </c>
      <c r="C90" s="33"/>
      <c r="D90" s="34">
        <f>C17*C40</f>
        <v>1154.55</v>
      </c>
      <c r="E90" s="34"/>
    </row>
    <row r="91" spans="1:9" ht="17.399999999999999" x14ac:dyDescent="0.3">
      <c r="A91" s="312"/>
      <c r="B91" s="35" t="s">
        <v>10</v>
      </c>
      <c r="C91" s="33"/>
      <c r="D91" s="33">
        <f>D17*C40*D40</f>
        <v>117.87</v>
      </c>
      <c r="E91" s="33"/>
    </row>
    <row r="92" spans="1:9" ht="17.399999999999999" x14ac:dyDescent="0.3">
      <c r="A92" s="312"/>
      <c r="B92" s="35" t="s">
        <v>19</v>
      </c>
      <c r="C92" s="33"/>
      <c r="D92" s="33">
        <f>E17*C40</f>
        <v>208</v>
      </c>
      <c r="E92" s="33"/>
      <c r="H92" s="2"/>
    </row>
    <row r="93" spans="1:9" ht="18" thickBot="1" x14ac:dyDescent="0.35">
      <c r="A93" s="313"/>
      <c r="B93" s="35" t="s">
        <v>135</v>
      </c>
      <c r="C93" s="36"/>
      <c r="D93" s="33">
        <f>F17*C40</f>
        <v>45</v>
      </c>
      <c r="E93" s="33">
        <f>SUM(D90:D93)</f>
        <v>1525.42</v>
      </c>
      <c r="H93" s="2"/>
    </row>
    <row r="94" spans="1:9" ht="17.399999999999999" x14ac:dyDescent="0.3">
      <c r="A94" s="296" t="str">
        <f>A18</f>
        <v>3.3.3.</v>
      </c>
      <c r="B94" s="26" t="s">
        <v>1</v>
      </c>
      <c r="C94" s="27"/>
      <c r="D94" s="28">
        <f>C18*C41</f>
        <v>0</v>
      </c>
      <c r="E94" s="28"/>
    </row>
    <row r="95" spans="1:9" ht="17.399999999999999" x14ac:dyDescent="0.3">
      <c r="A95" s="297"/>
      <c r="B95" s="29" t="s">
        <v>10</v>
      </c>
      <c r="C95" s="27"/>
      <c r="D95" s="27">
        <f>D18*C41*D41</f>
        <v>0</v>
      </c>
      <c r="E95" s="27"/>
    </row>
    <row r="96" spans="1:9" ht="18" thickBot="1" x14ac:dyDescent="0.35">
      <c r="A96" s="298"/>
      <c r="B96" s="30" t="s">
        <v>19</v>
      </c>
      <c r="C96" s="31"/>
      <c r="D96" s="31">
        <f>E18*C41</f>
        <v>0</v>
      </c>
      <c r="E96" s="31">
        <f>SUM(D94:D96)</f>
        <v>0</v>
      </c>
    </row>
    <row r="97" spans="1:5" ht="17.399999999999999" x14ac:dyDescent="0.3">
      <c r="A97" s="307" t="str">
        <f>A42</f>
        <v>3.3.4.</v>
      </c>
      <c r="B97" s="32" t="s">
        <v>1</v>
      </c>
      <c r="C97" s="33"/>
      <c r="D97" s="34">
        <f>C19*C42</f>
        <v>0</v>
      </c>
      <c r="E97" s="34"/>
    </row>
    <row r="98" spans="1:5" ht="17.399999999999999" x14ac:dyDescent="0.3">
      <c r="A98" s="308"/>
      <c r="B98" s="35" t="s">
        <v>10</v>
      </c>
      <c r="C98" s="33"/>
      <c r="D98" s="33">
        <f>D19*C42*D42</f>
        <v>0</v>
      </c>
      <c r="E98" s="33"/>
    </row>
    <row r="99" spans="1:5" ht="18" thickBot="1" x14ac:dyDescent="0.35">
      <c r="A99" s="308"/>
      <c r="B99" s="35" t="s">
        <v>19</v>
      </c>
      <c r="C99" s="36"/>
      <c r="D99" s="36">
        <f>E19*C42</f>
        <v>0</v>
      </c>
      <c r="E99" s="33">
        <f>SUM(D97:D99)</f>
        <v>0</v>
      </c>
    </row>
    <row r="100" spans="1:5" ht="17.399999999999999" x14ac:dyDescent="0.3">
      <c r="A100" s="296" t="str">
        <f>A20</f>
        <v>3.4.1.</v>
      </c>
      <c r="B100" s="26" t="s">
        <v>1</v>
      </c>
      <c r="C100" s="27"/>
      <c r="D100" s="27">
        <f>C20*C43</f>
        <v>1211.28</v>
      </c>
      <c r="E100" s="28"/>
    </row>
    <row r="101" spans="1:5" ht="17.399999999999999" x14ac:dyDescent="0.3">
      <c r="A101" s="297"/>
      <c r="B101" s="29" t="s">
        <v>10</v>
      </c>
      <c r="C101" s="27"/>
      <c r="D101" s="27">
        <f>D20*C43*D43</f>
        <v>117.87</v>
      </c>
      <c r="E101" s="27"/>
    </row>
    <row r="102" spans="1:5" ht="18" thickBot="1" x14ac:dyDescent="0.35">
      <c r="A102" s="298"/>
      <c r="B102" s="30" t="s">
        <v>19</v>
      </c>
      <c r="C102" s="31"/>
      <c r="D102" s="31">
        <f>E20*C43</f>
        <v>208</v>
      </c>
      <c r="E102" s="31">
        <f>SUM(D100:D102)</f>
        <v>1537.15</v>
      </c>
    </row>
    <row r="103" spans="1:5" ht="17.399999999999999" x14ac:dyDescent="0.3">
      <c r="A103" s="307" t="str">
        <f>A21</f>
        <v>3.4.2.</v>
      </c>
      <c r="B103" s="32" t="s">
        <v>1</v>
      </c>
      <c r="C103" s="33"/>
      <c r="D103" s="34">
        <f>C21*C44</f>
        <v>0</v>
      </c>
      <c r="E103" s="34"/>
    </row>
    <row r="104" spans="1:5" ht="17.399999999999999" x14ac:dyDescent="0.3">
      <c r="A104" s="308"/>
      <c r="B104" s="35" t="s">
        <v>10</v>
      </c>
      <c r="C104" s="33"/>
      <c r="D104" s="33">
        <f>D21*C44*D44</f>
        <v>0</v>
      </c>
      <c r="E104" s="33"/>
    </row>
    <row r="105" spans="1:5" ht="18" thickBot="1" x14ac:dyDescent="0.35">
      <c r="A105" s="308"/>
      <c r="B105" s="35" t="s">
        <v>19</v>
      </c>
      <c r="C105" s="36"/>
      <c r="D105" s="36">
        <f>E21*C44</f>
        <v>0</v>
      </c>
      <c r="E105" s="33">
        <f>SUM(D103:D105)</f>
        <v>0</v>
      </c>
    </row>
    <row r="106" spans="1:5" ht="17.399999999999999" x14ac:dyDescent="0.3">
      <c r="A106" s="296" t="str">
        <f>A22</f>
        <v>3.4.3.</v>
      </c>
      <c r="B106" s="26" t="s">
        <v>1</v>
      </c>
      <c r="C106" s="27"/>
      <c r="D106" s="27">
        <f>C22*C45</f>
        <v>0</v>
      </c>
      <c r="E106" s="28"/>
    </row>
    <row r="107" spans="1:5" ht="17.399999999999999" x14ac:dyDescent="0.3">
      <c r="A107" s="297"/>
      <c r="B107" s="29" t="s">
        <v>10</v>
      </c>
      <c r="C107" s="27"/>
      <c r="D107" s="27">
        <f>D22*C45*D45</f>
        <v>0</v>
      </c>
      <c r="E107" s="27"/>
    </row>
    <row r="108" spans="1:5" ht="18" thickBot="1" x14ac:dyDescent="0.35">
      <c r="A108" s="298"/>
      <c r="B108" s="30" t="s">
        <v>19</v>
      </c>
      <c r="C108" s="31"/>
      <c r="D108" s="31">
        <f>E22*C45</f>
        <v>0</v>
      </c>
      <c r="E108" s="31">
        <f>SUM(D106:D108)</f>
        <v>0</v>
      </c>
    </row>
    <row r="109" spans="1:5" ht="17.399999999999999" x14ac:dyDescent="0.3">
      <c r="A109" s="307" t="str">
        <f>A23</f>
        <v>3.4.4.</v>
      </c>
      <c r="B109" s="54" t="s">
        <v>1</v>
      </c>
      <c r="C109" s="33"/>
      <c r="D109" s="34">
        <f>C23*C46</f>
        <v>0</v>
      </c>
      <c r="E109" s="34"/>
    </row>
    <row r="110" spans="1:5" ht="17.399999999999999" x14ac:dyDescent="0.3">
      <c r="A110" s="308"/>
      <c r="B110" s="55" t="s">
        <v>10</v>
      </c>
      <c r="C110" s="33"/>
      <c r="D110" s="33">
        <f>D23*C46*D46</f>
        <v>0</v>
      </c>
      <c r="E110" s="33"/>
    </row>
    <row r="111" spans="1:5" ht="18" thickBot="1" x14ac:dyDescent="0.35">
      <c r="A111" s="309"/>
      <c r="B111" s="56" t="s">
        <v>19</v>
      </c>
      <c r="C111" s="36"/>
      <c r="D111" s="36">
        <f>E23*C46</f>
        <v>0</v>
      </c>
      <c r="E111" s="36">
        <f>SUM(D109:D111)</f>
        <v>0</v>
      </c>
    </row>
    <row r="112" spans="1:5" ht="21.6" thickBot="1" x14ac:dyDescent="0.45">
      <c r="B112" s="17" t="s">
        <v>8</v>
      </c>
      <c r="E112" s="57">
        <f>SUM(E111,E108,E105,E102,E99,E96,E93,E89,E85,E82,E79,E76,E73,E70,E67,E64,E61,E58,E55)</f>
        <v>10951.61</v>
      </c>
    </row>
  </sheetData>
  <sheetProtection algorithmName="SHA-512" hashValue="tByz2mh+efTJoWafjRkh65bbIN6Qwtwvf8TZ9oikmEJlwl6jIRru6t6B+M6LYddyzZj7Jk73Mz/vZ1nRmhi+cQ==" saltValue="Oafw/2qKyEctnuSBL+2vRQ==" spinCount="100000" sheet="1" selectLockedCells="1"/>
  <mergeCells count="26">
    <mergeCell ref="A103:A105"/>
    <mergeCell ref="A106:A108"/>
    <mergeCell ref="A109:A111"/>
    <mergeCell ref="A83:A85"/>
    <mergeCell ref="A94:A96"/>
    <mergeCell ref="A97:A99"/>
    <mergeCell ref="A100:A102"/>
    <mergeCell ref="A86:A89"/>
    <mergeCell ref="A90:A93"/>
    <mergeCell ref="A80:A82"/>
    <mergeCell ref="D51:E51"/>
    <mergeCell ref="B52:C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B48:C48"/>
    <mergeCell ref="A1:G1"/>
    <mergeCell ref="A25:B25"/>
    <mergeCell ref="D25:F25"/>
    <mergeCell ref="C3:F3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23" orientation="landscape" r:id="rId1"/>
  <headerFooter>
    <oddHeader>&amp;L&amp;G&amp;R&amp;G</oddHeader>
  </headerFooter>
  <ignoredErrors>
    <ignoredError sqref="C47" unlockedFormula="1"/>
    <ignoredError sqref="D47" formula="1"/>
  </ignoredError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3BAC-29A3-4CF4-9D2B-F4D90DCA6A25}">
  <sheetPr>
    <pageSetUpPr fitToPage="1"/>
  </sheetPr>
  <dimension ref="A2:L33"/>
  <sheetViews>
    <sheetView workbookViewId="0">
      <selection activeCell="K23" sqref="K23"/>
    </sheetView>
  </sheetViews>
  <sheetFormatPr baseColWidth="10" defaultRowHeight="14.4" outlineLevelCol="1" x14ac:dyDescent="0.3"/>
  <cols>
    <col min="3" max="3" width="62.33203125" customWidth="1"/>
    <col min="4" max="9" width="11.5546875" hidden="1" customWidth="1" outlineLevel="1"/>
    <col min="10" max="10" width="10.88671875" collapsed="1"/>
  </cols>
  <sheetData>
    <row r="2" spans="1:12" x14ac:dyDescent="0.3">
      <c r="J2" s="192" t="s">
        <v>141</v>
      </c>
      <c r="K2" s="192" t="s">
        <v>142</v>
      </c>
      <c r="L2" s="192" t="s">
        <v>143</v>
      </c>
    </row>
    <row r="3" spans="1:12" ht="15" thickBot="1" x14ac:dyDescent="0.35">
      <c r="D3" s="190">
        <v>2025</v>
      </c>
      <c r="E3" s="191">
        <v>2024</v>
      </c>
      <c r="F3" s="314" t="s">
        <v>139</v>
      </c>
      <c r="G3" s="190">
        <v>2025</v>
      </c>
      <c r="H3" s="191">
        <v>2024</v>
      </c>
      <c r="I3" s="314" t="s">
        <v>139</v>
      </c>
      <c r="J3" s="192" t="s">
        <v>140</v>
      </c>
      <c r="K3" s="192" t="s">
        <v>16</v>
      </c>
      <c r="L3" s="315" t="s">
        <v>5</v>
      </c>
    </row>
    <row r="4" spans="1:12" ht="29.4" thickBot="1" x14ac:dyDescent="0.35">
      <c r="A4" s="284" t="s">
        <v>23</v>
      </c>
      <c r="B4" s="195" t="s">
        <v>0</v>
      </c>
      <c r="C4" s="196" t="s">
        <v>21</v>
      </c>
      <c r="D4" s="119" t="s">
        <v>1</v>
      </c>
      <c r="E4" s="186" t="s">
        <v>1</v>
      </c>
      <c r="F4" s="314"/>
      <c r="G4" s="187" t="s">
        <v>2</v>
      </c>
      <c r="H4" s="189" t="s">
        <v>2</v>
      </c>
      <c r="I4" s="314"/>
      <c r="J4" s="188">
        <v>18</v>
      </c>
      <c r="K4" s="188">
        <v>3</v>
      </c>
      <c r="L4" s="315"/>
    </row>
    <row r="5" spans="1:12" ht="15" thickBot="1" x14ac:dyDescent="0.35">
      <c r="A5" s="285"/>
      <c r="B5" s="121" t="s">
        <v>24</v>
      </c>
      <c r="C5" s="121" t="s">
        <v>25</v>
      </c>
      <c r="D5" s="123">
        <v>1507.56</v>
      </c>
      <c r="E5" s="181">
        <v>1470.79</v>
      </c>
      <c r="F5" s="185">
        <f>SUM(D5-E5)</f>
        <v>36.769999999999982</v>
      </c>
      <c r="G5" s="183">
        <v>46.54</v>
      </c>
      <c r="H5" s="123">
        <v>45.4</v>
      </c>
      <c r="I5" s="185">
        <f>SUM(G5-H5)</f>
        <v>1.1400000000000006</v>
      </c>
      <c r="J5" s="193">
        <f>SUM(F5*$J$4)</f>
        <v>661.85999999999967</v>
      </c>
      <c r="K5" s="193">
        <f>SUM(I5*$K$4)*$J$4</f>
        <v>61.560000000000031</v>
      </c>
      <c r="L5" s="194">
        <f>SUM(J5:K5)</f>
        <v>723.41999999999973</v>
      </c>
    </row>
    <row r="6" spans="1:12" ht="15" thickBot="1" x14ac:dyDescent="0.35">
      <c r="A6" s="285"/>
      <c r="B6" s="121" t="s">
        <v>26</v>
      </c>
      <c r="C6" s="121" t="s">
        <v>27</v>
      </c>
      <c r="D6" s="122">
        <v>1269.6099999999999</v>
      </c>
      <c r="E6" s="182">
        <v>1238.6400000000001</v>
      </c>
      <c r="F6" s="185">
        <f t="shared" ref="F6:F23" si="0">SUM(D6-E6)</f>
        <v>30.9699999999998</v>
      </c>
      <c r="G6" s="184">
        <v>39.76</v>
      </c>
      <c r="H6" s="122">
        <v>38.79</v>
      </c>
      <c r="I6" s="185">
        <f t="shared" ref="I6:I23" si="1">SUM(G6-H6)</f>
        <v>0.96999999999999886</v>
      </c>
      <c r="J6" s="193">
        <f t="shared" ref="J6:J23" si="2">SUM(F6*$J$4)</f>
        <v>557.4599999999964</v>
      </c>
      <c r="K6" s="193">
        <f t="shared" ref="K6:K23" si="3">SUM(I6*$K$4)*$J$4</f>
        <v>52.379999999999939</v>
      </c>
      <c r="L6" s="194">
        <f t="shared" ref="L6:L23" si="4">SUM(J6:K6)</f>
        <v>609.83999999999628</v>
      </c>
    </row>
    <row r="7" spans="1:12" ht="15" thickBot="1" x14ac:dyDescent="0.35">
      <c r="A7" s="285"/>
      <c r="B7" s="121" t="s">
        <v>28</v>
      </c>
      <c r="C7" s="121" t="s">
        <v>29</v>
      </c>
      <c r="D7" s="122">
        <v>1211.28</v>
      </c>
      <c r="E7" s="182">
        <v>1181.74</v>
      </c>
      <c r="F7" s="185">
        <f t="shared" si="0"/>
        <v>29.539999999999964</v>
      </c>
      <c r="G7" s="184">
        <v>39.29</v>
      </c>
      <c r="H7" s="122">
        <v>38.33</v>
      </c>
      <c r="I7" s="185">
        <f t="shared" si="1"/>
        <v>0.96000000000000085</v>
      </c>
      <c r="J7" s="193">
        <f t="shared" si="2"/>
        <v>531.71999999999935</v>
      </c>
      <c r="K7" s="193">
        <f t="shared" si="3"/>
        <v>51.840000000000046</v>
      </c>
      <c r="L7" s="194">
        <f t="shared" si="4"/>
        <v>583.55999999999938</v>
      </c>
    </row>
    <row r="8" spans="1:12" ht="15" thickBot="1" x14ac:dyDescent="0.35">
      <c r="A8" s="285"/>
      <c r="B8" s="121" t="s">
        <v>30</v>
      </c>
      <c r="C8" s="121" t="s">
        <v>31</v>
      </c>
      <c r="D8" s="123">
        <v>1079.04</v>
      </c>
      <c r="E8" s="181">
        <v>1052.72</v>
      </c>
      <c r="F8" s="185">
        <f t="shared" si="0"/>
        <v>26.319999999999936</v>
      </c>
      <c r="G8" s="184">
        <v>39.29</v>
      </c>
      <c r="H8" s="122">
        <v>38.33</v>
      </c>
      <c r="I8" s="185">
        <f t="shared" si="1"/>
        <v>0.96000000000000085</v>
      </c>
      <c r="J8" s="193">
        <f t="shared" si="2"/>
        <v>473.75999999999885</v>
      </c>
      <c r="K8" s="193">
        <f t="shared" si="3"/>
        <v>51.840000000000046</v>
      </c>
      <c r="L8" s="194">
        <f t="shared" si="4"/>
        <v>525.59999999999889</v>
      </c>
    </row>
    <row r="9" spans="1:12" ht="15" thickBot="1" x14ac:dyDescent="0.35">
      <c r="A9" s="285"/>
      <c r="B9" s="121" t="s">
        <v>32</v>
      </c>
      <c r="C9" s="121" t="s">
        <v>33</v>
      </c>
      <c r="D9" s="123">
        <v>1079.04</v>
      </c>
      <c r="E9" s="181">
        <v>1052.72</v>
      </c>
      <c r="F9" s="185">
        <f t="shared" si="0"/>
        <v>26.319999999999936</v>
      </c>
      <c r="G9" s="184">
        <v>39.29</v>
      </c>
      <c r="H9" s="122">
        <v>38.33</v>
      </c>
      <c r="I9" s="185">
        <f t="shared" si="1"/>
        <v>0.96000000000000085</v>
      </c>
      <c r="J9" s="193">
        <f t="shared" si="2"/>
        <v>473.75999999999885</v>
      </c>
      <c r="K9" s="193">
        <f t="shared" si="3"/>
        <v>51.840000000000046</v>
      </c>
      <c r="L9" s="194">
        <f t="shared" si="4"/>
        <v>525.59999999999889</v>
      </c>
    </row>
    <row r="10" spans="1:12" ht="15" thickBot="1" x14ac:dyDescent="0.35">
      <c r="A10" s="285"/>
      <c r="B10" s="121" t="s">
        <v>34</v>
      </c>
      <c r="C10" s="121" t="s">
        <v>35</v>
      </c>
      <c r="D10" s="123">
        <v>1107.3399999999999</v>
      </c>
      <c r="E10" s="181">
        <v>1080.33</v>
      </c>
      <c r="F10" s="185">
        <f t="shared" si="0"/>
        <v>27.009999999999991</v>
      </c>
      <c r="G10" s="184">
        <v>39.29</v>
      </c>
      <c r="H10" s="122">
        <v>38.33</v>
      </c>
      <c r="I10" s="185">
        <f t="shared" si="1"/>
        <v>0.96000000000000085</v>
      </c>
      <c r="J10" s="193">
        <f t="shared" si="2"/>
        <v>486.17999999999984</v>
      </c>
      <c r="K10" s="193">
        <f t="shared" si="3"/>
        <v>51.840000000000046</v>
      </c>
      <c r="L10" s="194">
        <f t="shared" si="4"/>
        <v>538.01999999999987</v>
      </c>
    </row>
    <row r="11" spans="1:12" ht="15" thickBot="1" x14ac:dyDescent="0.35">
      <c r="A11" s="285"/>
      <c r="B11" s="121" t="s">
        <v>118</v>
      </c>
      <c r="C11" s="121" t="s">
        <v>36</v>
      </c>
      <c r="D11" s="122">
        <v>1269.3699999999999</v>
      </c>
      <c r="E11" s="182">
        <v>1238.4100000000001</v>
      </c>
      <c r="F11" s="185">
        <f t="shared" si="0"/>
        <v>30.959999999999809</v>
      </c>
      <c r="G11" s="184">
        <v>39.29</v>
      </c>
      <c r="H11" s="122">
        <v>38.33</v>
      </c>
      <c r="I11" s="185">
        <f t="shared" si="1"/>
        <v>0.96000000000000085</v>
      </c>
      <c r="J11" s="193">
        <f t="shared" si="2"/>
        <v>557.27999999999656</v>
      </c>
      <c r="K11" s="193">
        <f t="shared" si="3"/>
        <v>51.840000000000046</v>
      </c>
      <c r="L11" s="194">
        <f t="shared" si="4"/>
        <v>609.11999999999659</v>
      </c>
    </row>
    <row r="12" spans="1:12" ht="15" thickBot="1" x14ac:dyDescent="0.35">
      <c r="A12" s="285"/>
      <c r="B12" s="121" t="s">
        <v>117</v>
      </c>
      <c r="C12" s="121" t="s">
        <v>37</v>
      </c>
      <c r="D12" s="123">
        <v>1107.3399999999999</v>
      </c>
      <c r="E12" s="181">
        <v>1080.33</v>
      </c>
      <c r="F12" s="185">
        <f t="shared" si="0"/>
        <v>27.009999999999991</v>
      </c>
      <c r="G12" s="184">
        <v>39.29</v>
      </c>
      <c r="H12" s="122">
        <v>38.33</v>
      </c>
      <c r="I12" s="185">
        <f t="shared" si="1"/>
        <v>0.96000000000000085</v>
      </c>
      <c r="J12" s="193">
        <f t="shared" si="2"/>
        <v>486.17999999999984</v>
      </c>
      <c r="K12" s="193">
        <f t="shared" si="3"/>
        <v>51.840000000000046</v>
      </c>
      <c r="L12" s="194">
        <f t="shared" si="4"/>
        <v>538.01999999999987</v>
      </c>
    </row>
    <row r="13" spans="1:12" ht="15" thickBot="1" x14ac:dyDescent="0.35">
      <c r="A13" s="285"/>
      <c r="B13" s="121" t="s">
        <v>116</v>
      </c>
      <c r="C13" s="121" t="s">
        <v>38</v>
      </c>
      <c r="D13" s="123">
        <v>1079.04</v>
      </c>
      <c r="E13" s="181">
        <v>1052.72</v>
      </c>
      <c r="F13" s="185">
        <f t="shared" si="0"/>
        <v>26.319999999999936</v>
      </c>
      <c r="G13" s="184">
        <v>39.29</v>
      </c>
      <c r="H13" s="122">
        <v>38.33</v>
      </c>
      <c r="I13" s="185">
        <f t="shared" si="1"/>
        <v>0.96000000000000085</v>
      </c>
      <c r="J13" s="193">
        <f t="shared" si="2"/>
        <v>473.75999999999885</v>
      </c>
      <c r="K13" s="193">
        <f t="shared" si="3"/>
        <v>51.840000000000046</v>
      </c>
      <c r="L13" s="194">
        <f t="shared" si="4"/>
        <v>525.59999999999889</v>
      </c>
    </row>
    <row r="14" spans="1:12" ht="15" thickBot="1" x14ac:dyDescent="0.35">
      <c r="A14" s="285"/>
      <c r="B14" s="121" t="s">
        <v>119</v>
      </c>
      <c r="C14" s="125" t="s">
        <v>39</v>
      </c>
      <c r="D14" s="122">
        <v>1269.3699999999999</v>
      </c>
      <c r="E14" s="182">
        <v>1238.4100000000001</v>
      </c>
      <c r="F14" s="185">
        <f t="shared" si="0"/>
        <v>30.959999999999809</v>
      </c>
      <c r="G14" s="184">
        <v>39.29</v>
      </c>
      <c r="H14" s="122">
        <v>38.33</v>
      </c>
      <c r="I14" s="185">
        <f t="shared" si="1"/>
        <v>0.96000000000000085</v>
      </c>
      <c r="J14" s="193">
        <f t="shared" si="2"/>
        <v>557.27999999999656</v>
      </c>
      <c r="K14" s="193">
        <f t="shared" si="3"/>
        <v>51.840000000000046</v>
      </c>
      <c r="L14" s="194">
        <f t="shared" si="4"/>
        <v>609.11999999999659</v>
      </c>
    </row>
    <row r="15" spans="1:12" ht="15" thickBot="1" x14ac:dyDescent="0.35">
      <c r="A15" s="285"/>
      <c r="B15" s="121" t="s">
        <v>120</v>
      </c>
      <c r="C15" s="125" t="s">
        <v>40</v>
      </c>
      <c r="D15" s="123">
        <v>1079.04</v>
      </c>
      <c r="E15" s="181">
        <v>1052.72</v>
      </c>
      <c r="F15" s="185">
        <f t="shared" si="0"/>
        <v>26.319999999999936</v>
      </c>
      <c r="G15" s="184">
        <v>39.29</v>
      </c>
      <c r="H15" s="122">
        <v>38.33</v>
      </c>
      <c r="I15" s="185">
        <f t="shared" si="1"/>
        <v>0.96000000000000085</v>
      </c>
      <c r="J15" s="193">
        <f t="shared" si="2"/>
        <v>473.75999999999885</v>
      </c>
      <c r="K15" s="193">
        <f t="shared" si="3"/>
        <v>51.840000000000046</v>
      </c>
      <c r="L15" s="194">
        <f t="shared" si="4"/>
        <v>525.59999999999889</v>
      </c>
    </row>
    <row r="16" spans="1:12" ht="15" thickBot="1" x14ac:dyDescent="0.35">
      <c r="A16" s="285"/>
      <c r="B16" s="121" t="s">
        <v>121</v>
      </c>
      <c r="C16" s="126" t="s">
        <v>136</v>
      </c>
      <c r="D16" s="122">
        <v>1211.28</v>
      </c>
      <c r="E16" s="182">
        <v>1181.74</v>
      </c>
      <c r="F16" s="185">
        <f t="shared" si="0"/>
        <v>29.539999999999964</v>
      </c>
      <c r="G16" s="184">
        <v>39.29</v>
      </c>
      <c r="H16" s="122">
        <v>38.33</v>
      </c>
      <c r="I16" s="185">
        <f t="shared" si="1"/>
        <v>0.96000000000000085</v>
      </c>
      <c r="J16" s="193">
        <f t="shared" si="2"/>
        <v>531.71999999999935</v>
      </c>
      <c r="K16" s="193">
        <f t="shared" si="3"/>
        <v>51.840000000000046</v>
      </c>
      <c r="L16" s="194">
        <f t="shared" si="4"/>
        <v>583.55999999999938</v>
      </c>
    </row>
    <row r="17" spans="1:12" ht="15" thickBot="1" x14ac:dyDescent="0.35">
      <c r="A17" s="285"/>
      <c r="B17" s="121" t="s">
        <v>122</v>
      </c>
      <c r="C17" s="127" t="s">
        <v>137</v>
      </c>
      <c r="D17" s="122">
        <v>1154.55</v>
      </c>
      <c r="E17" s="182">
        <v>1126.3900000000001</v>
      </c>
      <c r="F17" s="185">
        <f t="shared" si="0"/>
        <v>28.159999999999854</v>
      </c>
      <c r="G17" s="184">
        <v>39.29</v>
      </c>
      <c r="H17" s="122">
        <v>38.33</v>
      </c>
      <c r="I17" s="185">
        <f t="shared" si="1"/>
        <v>0.96000000000000085</v>
      </c>
      <c r="J17" s="193">
        <f t="shared" si="2"/>
        <v>506.87999999999738</v>
      </c>
      <c r="K17" s="193">
        <f t="shared" si="3"/>
        <v>51.840000000000046</v>
      </c>
      <c r="L17" s="194">
        <f t="shared" si="4"/>
        <v>558.71999999999741</v>
      </c>
    </row>
    <row r="18" spans="1:12" ht="15" thickBot="1" x14ac:dyDescent="0.35">
      <c r="A18" s="285"/>
      <c r="B18" s="121" t="s">
        <v>123</v>
      </c>
      <c r="C18" s="121" t="s">
        <v>43</v>
      </c>
      <c r="D18" s="122">
        <v>1107.3399999999999</v>
      </c>
      <c r="E18" s="182">
        <v>1080.33</v>
      </c>
      <c r="F18" s="185">
        <f t="shared" si="0"/>
        <v>27.009999999999991</v>
      </c>
      <c r="G18" s="184">
        <v>39.29</v>
      </c>
      <c r="H18" s="122">
        <v>38.33</v>
      </c>
      <c r="I18" s="185">
        <f t="shared" si="1"/>
        <v>0.96000000000000085</v>
      </c>
      <c r="J18" s="193">
        <f t="shared" si="2"/>
        <v>486.17999999999984</v>
      </c>
      <c r="K18" s="193">
        <f t="shared" si="3"/>
        <v>51.840000000000046</v>
      </c>
      <c r="L18" s="194">
        <f t="shared" si="4"/>
        <v>538.01999999999987</v>
      </c>
    </row>
    <row r="19" spans="1:12" ht="15" thickBot="1" x14ac:dyDescent="0.35">
      <c r="A19" s="285"/>
      <c r="B19" s="121" t="s">
        <v>124</v>
      </c>
      <c r="C19" s="127" t="s">
        <v>44</v>
      </c>
      <c r="D19" s="123">
        <v>1079.04</v>
      </c>
      <c r="E19" s="181">
        <v>1052.72</v>
      </c>
      <c r="F19" s="185">
        <f t="shared" si="0"/>
        <v>26.319999999999936</v>
      </c>
      <c r="G19" s="184">
        <v>39.29</v>
      </c>
      <c r="H19" s="122">
        <v>38.33</v>
      </c>
      <c r="I19" s="185">
        <f t="shared" si="1"/>
        <v>0.96000000000000085</v>
      </c>
      <c r="J19" s="193">
        <f t="shared" si="2"/>
        <v>473.75999999999885</v>
      </c>
      <c r="K19" s="193">
        <f t="shared" si="3"/>
        <v>51.840000000000046</v>
      </c>
      <c r="L19" s="194">
        <f t="shared" si="4"/>
        <v>525.59999999999889</v>
      </c>
    </row>
    <row r="20" spans="1:12" ht="15" thickBot="1" x14ac:dyDescent="0.35">
      <c r="A20" s="285"/>
      <c r="B20" s="121" t="s">
        <v>125</v>
      </c>
      <c r="C20" s="121" t="s">
        <v>45</v>
      </c>
      <c r="D20" s="123">
        <v>1211.28</v>
      </c>
      <c r="E20" s="181">
        <v>1181.74</v>
      </c>
      <c r="F20" s="185">
        <f t="shared" si="0"/>
        <v>29.539999999999964</v>
      </c>
      <c r="G20" s="184">
        <v>39.29</v>
      </c>
      <c r="H20" s="122">
        <v>38.33</v>
      </c>
      <c r="I20" s="185">
        <f t="shared" si="1"/>
        <v>0.96000000000000085</v>
      </c>
      <c r="J20" s="193">
        <f t="shared" si="2"/>
        <v>531.71999999999935</v>
      </c>
      <c r="K20" s="193">
        <f t="shared" si="3"/>
        <v>51.840000000000046</v>
      </c>
      <c r="L20" s="194">
        <f t="shared" si="4"/>
        <v>583.55999999999938</v>
      </c>
    </row>
    <row r="21" spans="1:12" ht="15" thickBot="1" x14ac:dyDescent="0.35">
      <c r="A21" s="285"/>
      <c r="B21" s="121" t="s">
        <v>126</v>
      </c>
      <c r="C21" s="127" t="s">
        <v>46</v>
      </c>
      <c r="D21" s="123">
        <v>1107.3399999999999</v>
      </c>
      <c r="E21" s="181">
        <v>1080.33</v>
      </c>
      <c r="F21" s="185">
        <f t="shared" si="0"/>
        <v>27.009999999999991</v>
      </c>
      <c r="G21" s="184">
        <v>39.29</v>
      </c>
      <c r="H21" s="122">
        <v>38.33</v>
      </c>
      <c r="I21" s="185">
        <f t="shared" si="1"/>
        <v>0.96000000000000085</v>
      </c>
      <c r="J21" s="193">
        <f t="shared" si="2"/>
        <v>486.17999999999984</v>
      </c>
      <c r="K21" s="193">
        <f t="shared" si="3"/>
        <v>51.840000000000046</v>
      </c>
      <c r="L21" s="194">
        <f t="shared" si="4"/>
        <v>538.01999999999987</v>
      </c>
    </row>
    <row r="22" spans="1:12" ht="15" thickBot="1" x14ac:dyDescent="0.35">
      <c r="A22" s="285"/>
      <c r="B22" s="121" t="s">
        <v>127</v>
      </c>
      <c r="C22" s="128" t="s">
        <v>47</v>
      </c>
      <c r="D22" s="123">
        <v>1079.04</v>
      </c>
      <c r="E22" s="181">
        <v>1052.72</v>
      </c>
      <c r="F22" s="185">
        <f t="shared" si="0"/>
        <v>26.319999999999936</v>
      </c>
      <c r="G22" s="184">
        <v>39.29</v>
      </c>
      <c r="H22" s="122">
        <v>38.33</v>
      </c>
      <c r="I22" s="185">
        <f t="shared" si="1"/>
        <v>0.96000000000000085</v>
      </c>
      <c r="J22" s="193">
        <f t="shared" si="2"/>
        <v>473.75999999999885</v>
      </c>
      <c r="K22" s="193">
        <f t="shared" si="3"/>
        <v>51.840000000000046</v>
      </c>
      <c r="L22" s="194">
        <f t="shared" si="4"/>
        <v>525.59999999999889</v>
      </c>
    </row>
    <row r="23" spans="1:12" ht="15" thickBot="1" x14ac:dyDescent="0.35">
      <c r="A23" s="286"/>
      <c r="B23" s="121" t="s">
        <v>128</v>
      </c>
      <c r="C23" s="128" t="s">
        <v>48</v>
      </c>
      <c r="D23" s="122">
        <v>1211.28</v>
      </c>
      <c r="E23" s="182">
        <v>1181.74</v>
      </c>
      <c r="F23" s="185">
        <f t="shared" si="0"/>
        <v>29.539999999999964</v>
      </c>
      <c r="G23" s="184">
        <v>39.29</v>
      </c>
      <c r="H23" s="122">
        <v>38.33</v>
      </c>
      <c r="I23" s="185">
        <f t="shared" si="1"/>
        <v>0.96000000000000085</v>
      </c>
      <c r="J23" s="193">
        <f t="shared" si="2"/>
        <v>531.71999999999935</v>
      </c>
      <c r="K23" s="193">
        <f t="shared" si="3"/>
        <v>51.840000000000046</v>
      </c>
      <c r="L23" s="194">
        <f t="shared" si="4"/>
        <v>583.55999999999938</v>
      </c>
    </row>
    <row r="25" spans="1:12" x14ac:dyDescent="0.3">
      <c r="J25" s="192" t="s">
        <v>141</v>
      </c>
      <c r="K25" s="192" t="s">
        <v>142</v>
      </c>
      <c r="L25" s="192" t="s">
        <v>143</v>
      </c>
    </row>
    <row r="26" spans="1:12" ht="15" thickBot="1" x14ac:dyDescent="0.35">
      <c r="D26" s="190">
        <v>2025</v>
      </c>
      <c r="E26" s="191">
        <v>2024</v>
      </c>
      <c r="F26" s="314" t="s">
        <v>139</v>
      </c>
      <c r="G26" s="190">
        <v>2025</v>
      </c>
      <c r="H26" s="191">
        <v>2024</v>
      </c>
      <c r="I26" s="314" t="s">
        <v>139</v>
      </c>
      <c r="J26" s="192" t="s">
        <v>140</v>
      </c>
      <c r="K26" s="192" t="s">
        <v>16</v>
      </c>
      <c r="L26" s="315" t="s">
        <v>5</v>
      </c>
    </row>
    <row r="27" spans="1:12" ht="29.4" thickBot="1" x14ac:dyDescent="0.35">
      <c r="A27" s="316" t="s">
        <v>23</v>
      </c>
      <c r="B27" s="195" t="s">
        <v>0</v>
      </c>
      <c r="C27" s="196" t="s">
        <v>21</v>
      </c>
      <c r="D27" s="119" t="s">
        <v>1</v>
      </c>
      <c r="E27" s="186" t="s">
        <v>1</v>
      </c>
      <c r="F27" s="314"/>
      <c r="G27" s="187" t="s">
        <v>2</v>
      </c>
      <c r="H27" s="189" t="s">
        <v>2</v>
      </c>
      <c r="I27" s="314"/>
      <c r="J27" s="188">
        <v>18</v>
      </c>
      <c r="K27" s="188">
        <v>3</v>
      </c>
      <c r="L27" s="315"/>
    </row>
    <row r="28" spans="1:12" ht="15" thickBot="1" x14ac:dyDescent="0.35">
      <c r="A28" s="317"/>
      <c r="B28" s="121" t="s">
        <v>144</v>
      </c>
      <c r="C28" s="121" t="s">
        <v>145</v>
      </c>
      <c r="D28" s="123">
        <v>1925.83</v>
      </c>
      <c r="E28" s="181">
        <v>1878.86</v>
      </c>
      <c r="F28" s="185">
        <f t="shared" ref="F28:F33" si="5">SUM(D28-E28)</f>
        <v>46.970000000000027</v>
      </c>
      <c r="G28" s="183">
        <v>46.08</v>
      </c>
      <c r="H28" s="123">
        <v>44.96</v>
      </c>
      <c r="I28" s="185">
        <f t="shared" ref="I28:I33" si="6">SUM(G28-H28)</f>
        <v>1.1199999999999974</v>
      </c>
      <c r="J28" s="193">
        <f>SUM(F28*$J$27)</f>
        <v>845.46000000000049</v>
      </c>
      <c r="K28" s="193">
        <f>SUM(I28*$K$27)*$J$27</f>
        <v>60.479999999999862</v>
      </c>
      <c r="L28" s="194">
        <f t="shared" ref="L28:L33" si="7">SUM(J28:K28)</f>
        <v>905.9400000000004</v>
      </c>
    </row>
    <row r="29" spans="1:12" ht="15" thickBot="1" x14ac:dyDescent="0.35">
      <c r="A29" s="317"/>
      <c r="B29" s="121" t="s">
        <v>144</v>
      </c>
      <c r="C29" s="121" t="s">
        <v>146</v>
      </c>
      <c r="D29" s="123">
        <v>1470.41</v>
      </c>
      <c r="E29" s="181">
        <v>1434.55</v>
      </c>
      <c r="F29" s="185">
        <f t="shared" si="5"/>
        <v>35.860000000000127</v>
      </c>
      <c r="G29" s="183">
        <v>39.909999999999997</v>
      </c>
      <c r="H29" s="123">
        <v>38.94</v>
      </c>
      <c r="I29" s="185">
        <f t="shared" si="6"/>
        <v>0.96999999999999886</v>
      </c>
      <c r="J29" s="193">
        <f t="shared" ref="J29:J33" si="8">SUM(F29*$J$27)</f>
        <v>645.48000000000229</v>
      </c>
      <c r="K29" s="193">
        <f t="shared" ref="K29:K33" si="9">SUM(I29*$K$27)*$J$27</f>
        <v>52.379999999999939</v>
      </c>
      <c r="L29" s="194">
        <f t="shared" si="7"/>
        <v>697.86000000000217</v>
      </c>
    </row>
    <row r="30" spans="1:12" ht="15" thickBot="1" x14ac:dyDescent="0.35">
      <c r="A30" s="317"/>
      <c r="B30" s="121" t="s">
        <v>147</v>
      </c>
      <c r="C30" s="121" t="s">
        <v>79</v>
      </c>
      <c r="D30" s="123">
        <v>2224.91</v>
      </c>
      <c r="E30" s="181">
        <v>2170.64</v>
      </c>
      <c r="F30" s="185">
        <f t="shared" si="5"/>
        <v>54.269999999999982</v>
      </c>
      <c r="G30" s="183">
        <v>58.09</v>
      </c>
      <c r="H30" s="123">
        <v>56.67</v>
      </c>
      <c r="I30" s="185">
        <f t="shared" si="6"/>
        <v>1.4200000000000017</v>
      </c>
      <c r="J30" s="193">
        <f t="shared" si="8"/>
        <v>976.85999999999967</v>
      </c>
      <c r="K30" s="193">
        <f t="shared" si="9"/>
        <v>76.680000000000092</v>
      </c>
      <c r="L30" s="194">
        <f t="shared" si="7"/>
        <v>1053.5399999999997</v>
      </c>
    </row>
    <row r="31" spans="1:12" ht="15" thickBot="1" x14ac:dyDescent="0.35">
      <c r="A31" s="317"/>
      <c r="B31" s="121" t="s">
        <v>148</v>
      </c>
      <c r="C31" s="121" t="s">
        <v>130</v>
      </c>
      <c r="D31" s="123">
        <v>1633.81</v>
      </c>
      <c r="E31" s="181">
        <v>1593.96</v>
      </c>
      <c r="F31" s="185">
        <f t="shared" si="5"/>
        <v>39.849999999999909</v>
      </c>
      <c r="G31" s="183">
        <v>41.85</v>
      </c>
      <c r="H31" s="123">
        <v>40.83</v>
      </c>
      <c r="I31" s="185">
        <f t="shared" si="6"/>
        <v>1.0200000000000031</v>
      </c>
      <c r="J31" s="193">
        <f t="shared" si="8"/>
        <v>717.29999999999836</v>
      </c>
      <c r="K31" s="193">
        <f t="shared" si="9"/>
        <v>55.080000000000169</v>
      </c>
      <c r="L31" s="194">
        <f t="shared" si="7"/>
        <v>772.37999999999852</v>
      </c>
    </row>
    <row r="32" spans="1:12" ht="15" thickBot="1" x14ac:dyDescent="0.35">
      <c r="A32" s="317"/>
      <c r="B32" s="121" t="s">
        <v>148</v>
      </c>
      <c r="C32" s="121" t="s">
        <v>131</v>
      </c>
      <c r="D32" s="123">
        <v>1470.41</v>
      </c>
      <c r="E32" s="181">
        <v>1434.55</v>
      </c>
      <c r="F32" s="185">
        <f t="shared" si="5"/>
        <v>35.860000000000127</v>
      </c>
      <c r="G32" s="183">
        <v>39.909999999999997</v>
      </c>
      <c r="H32" s="123">
        <v>38.94</v>
      </c>
      <c r="I32" s="185">
        <f t="shared" si="6"/>
        <v>0.96999999999999886</v>
      </c>
      <c r="J32" s="193">
        <f t="shared" si="8"/>
        <v>645.48000000000229</v>
      </c>
      <c r="K32" s="193">
        <f t="shared" si="9"/>
        <v>52.379999999999939</v>
      </c>
      <c r="L32" s="194">
        <f t="shared" si="7"/>
        <v>697.86000000000217</v>
      </c>
    </row>
    <row r="33" spans="1:12" ht="15" thickBot="1" x14ac:dyDescent="0.35">
      <c r="A33" s="318"/>
      <c r="B33" s="121" t="s">
        <v>148</v>
      </c>
      <c r="C33" s="121" t="s">
        <v>149</v>
      </c>
      <c r="D33" s="123">
        <v>1470.41</v>
      </c>
      <c r="E33" s="181">
        <v>1434.55</v>
      </c>
      <c r="F33" s="185">
        <f t="shared" si="5"/>
        <v>35.860000000000127</v>
      </c>
      <c r="G33" s="183">
        <v>39.909999999999997</v>
      </c>
      <c r="H33" s="123">
        <v>38.94</v>
      </c>
      <c r="I33" s="185">
        <f t="shared" si="6"/>
        <v>0.96999999999999886</v>
      </c>
      <c r="J33" s="193">
        <f t="shared" si="8"/>
        <v>645.48000000000229</v>
      </c>
      <c r="K33" s="193">
        <f t="shared" si="9"/>
        <v>52.379999999999939</v>
      </c>
      <c r="L33" s="194">
        <f t="shared" si="7"/>
        <v>697.86000000000217</v>
      </c>
    </row>
  </sheetData>
  <sheetProtection algorithmName="SHA-512" hashValue="DnWDfMyxgryiC6G0mjeP1XxsBQngW4wmA3T2gbltXLk2DGdYSxyMOQ6f06Hq/X8SsLs7oNAPVf+rYdJQCcZWig==" saltValue="tC16qZ5RMjRSVwwTevlcHQ==" spinCount="100000" sheet="1" objects="1" scenarios="1"/>
  <mergeCells count="8">
    <mergeCell ref="A4:A23"/>
    <mergeCell ref="F3:F4"/>
    <mergeCell ref="I3:I4"/>
    <mergeCell ref="L3:L4"/>
    <mergeCell ref="A27:A33"/>
    <mergeCell ref="F26:F27"/>
    <mergeCell ref="I26:I27"/>
    <mergeCell ref="L26:L2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TABLAS DOCENTES</vt:lpstr>
      <vt:lpstr>NÓMINA DOCENTE</vt:lpstr>
      <vt:lpstr>TABLAS PAS</vt:lpstr>
      <vt:lpstr>NÓMINA PAS</vt:lpstr>
      <vt:lpstr>Atrasos Pago Directo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organizacion</dc:creator>
  <cp:lastModifiedBy>Licencia3</cp:lastModifiedBy>
  <cp:lastPrinted>2026-04-09T11:54:46Z</cp:lastPrinted>
  <dcterms:created xsi:type="dcterms:W3CDTF">2013-10-23T10:16:58Z</dcterms:created>
  <dcterms:modified xsi:type="dcterms:W3CDTF">2026-05-11T08:25:01Z</dcterms:modified>
</cp:coreProperties>
</file>